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ข้อมูลภาค\ฝ่ายวิชาการ\ปรับปรุงหลักสูตร\ใบตรวจสอบรายวิชา\"/>
    </mc:Choice>
  </mc:AlternateContent>
  <xr:revisionPtr revIDLastSave="0" documentId="13_ncr:1_{4BF63202-49FC-47C3-B5BF-34FC23B0B833}" xr6:coauthVersionLast="47" xr6:coauthVersionMax="47" xr10:uidLastSave="{00000000-0000-0000-0000-000000000000}"/>
  <workbookProtection workbookAlgorithmName="SHA-512" workbookHashValue="apKVkA825brFjDB0ZTd/+sFh+YSANauPcFjGFq6WRTXCpg8OVlvwyisbx6S+H96H9C+ZzEWkZ6dk9fPPGdNFAQ==" workbookSaltValue="bq3l3QzhvbfzzNuOfmmviw==" workbookSpinCount="100000" lockStructure="1"/>
  <bookViews>
    <workbookView xWindow="-120" yWindow="-120" windowWidth="24240" windowHeight="13140" xr2:uid="{00000000-000D-0000-FFFF-FFFF00000000}"/>
  </bookViews>
  <sheets>
    <sheet name="ชีววิทยา" sheetId="3" r:id="rId1"/>
    <sheet name="ข้อมูลใน regis ชีววิทยา" sheetId="8" r:id="rId2"/>
    <sheet name="สัตววิทยา" sheetId="6" r:id="rId3"/>
    <sheet name="ข้อมูลใน regis สัตววิทยา" sheetId="10" r:id="rId4"/>
    <sheet name="รายชื่อนิสิต" sheetId="7" state="hidden" r:id="rId5"/>
    <sheet name="ฝึกงาน" sheetId="11" state="hidden" r:id="rId6"/>
    <sheet name="โครงสร้าง" sheetId="1" state="hidden" r:id="rId7"/>
    <sheet name="รายละเอียด" sheetId="2" state="hidden" r:id="rId8"/>
  </sheets>
  <definedNames>
    <definedName name="_xlnm.Print_Area" localSheetId="0">ชีววิทยา!$A$1:$M$144</definedName>
    <definedName name="_xlnm.Print_Area" localSheetId="2">สัตววิทยา!$A$1:$M$159</definedName>
    <definedName name="_xlnm.Print_Titles" localSheetId="0">ชีววิทยา!$1:$8</definedName>
    <definedName name="_xlnm.Print_Titles" localSheetId="2">สัตววิทยา!$1:$8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6" l="1"/>
  <c r="G21" i="6"/>
  <c r="G113" i="6"/>
  <c r="G131" i="7"/>
  <c r="G132" i="7"/>
  <c r="G136" i="7" l="1"/>
  <c r="H136" i="7"/>
  <c r="G137" i="7"/>
  <c r="H137" i="7"/>
  <c r="G138" i="7"/>
  <c r="H138" i="7"/>
  <c r="G139" i="7"/>
  <c r="H139" i="7"/>
  <c r="G140" i="7"/>
  <c r="H140" i="7"/>
  <c r="G141" i="7"/>
  <c r="H141" i="7"/>
  <c r="G142" i="7"/>
  <c r="H142" i="7"/>
  <c r="G143" i="7"/>
  <c r="H143" i="7"/>
  <c r="G144" i="7"/>
  <c r="H144" i="7"/>
  <c r="G145" i="7"/>
  <c r="H145" i="7"/>
  <c r="G146" i="7"/>
  <c r="H146" i="7"/>
  <c r="G147" i="7"/>
  <c r="H147" i="7"/>
  <c r="G148" i="7"/>
  <c r="H148" i="7"/>
  <c r="G149" i="7"/>
  <c r="H149" i="7"/>
  <c r="G150" i="7"/>
  <c r="H150" i="7"/>
  <c r="G151" i="7"/>
  <c r="H151" i="7"/>
  <c r="G152" i="7"/>
  <c r="H152" i="7"/>
  <c r="G153" i="7"/>
  <c r="H153" i="7"/>
  <c r="G154" i="7"/>
  <c r="H154" i="7"/>
  <c r="G155" i="7"/>
  <c r="H155" i="7"/>
  <c r="G156" i="7"/>
  <c r="H156" i="7"/>
  <c r="G157" i="7"/>
  <c r="H157" i="7"/>
  <c r="G158" i="7"/>
  <c r="H158" i="7"/>
  <c r="G159" i="7"/>
  <c r="H159" i="7"/>
  <c r="G160" i="7"/>
  <c r="H160" i="7"/>
  <c r="G161" i="7"/>
  <c r="H161" i="7"/>
  <c r="G162" i="7"/>
  <c r="H162" i="7"/>
  <c r="G163" i="7"/>
  <c r="H163" i="7"/>
  <c r="G164" i="7"/>
  <c r="H164" i="7"/>
  <c r="G165" i="7"/>
  <c r="H165" i="7"/>
  <c r="G166" i="7"/>
  <c r="H166" i="7"/>
  <c r="G167" i="7"/>
  <c r="H167" i="7"/>
  <c r="G168" i="7"/>
  <c r="H168" i="7"/>
  <c r="G169" i="7"/>
  <c r="H169" i="7"/>
  <c r="G170" i="7"/>
  <c r="H170" i="7"/>
  <c r="G171" i="7"/>
  <c r="H171" i="7"/>
  <c r="G172" i="7"/>
  <c r="H172" i="7"/>
  <c r="G173" i="7"/>
  <c r="H173" i="7"/>
  <c r="G174" i="7"/>
  <c r="H174" i="7"/>
  <c r="G175" i="7"/>
  <c r="H175" i="7"/>
  <c r="G176" i="7"/>
  <c r="H176" i="7"/>
  <c r="G177" i="7"/>
  <c r="H177" i="7"/>
  <c r="G178" i="7"/>
  <c r="H178" i="7"/>
  <c r="G179" i="7"/>
  <c r="H179" i="7"/>
  <c r="G180" i="7"/>
  <c r="H180" i="7"/>
  <c r="G181" i="7"/>
  <c r="H181" i="7"/>
  <c r="G182" i="7"/>
  <c r="H182" i="7"/>
  <c r="G183" i="7"/>
  <c r="H183" i="7"/>
  <c r="G184" i="7"/>
  <c r="H184" i="7"/>
  <c r="G185" i="7"/>
  <c r="H185" i="7"/>
  <c r="G186" i="7"/>
  <c r="H186" i="7"/>
  <c r="G187" i="7"/>
  <c r="H187" i="7"/>
  <c r="G188" i="7"/>
  <c r="H188" i="7"/>
  <c r="G189" i="7"/>
  <c r="H189" i="7"/>
  <c r="G190" i="7"/>
  <c r="H190" i="7"/>
  <c r="G191" i="7"/>
  <c r="H191" i="7"/>
  <c r="G192" i="7"/>
  <c r="H192" i="7"/>
  <c r="G193" i="7"/>
  <c r="H193" i="7"/>
  <c r="G194" i="7"/>
  <c r="H194" i="7"/>
  <c r="G195" i="7"/>
  <c r="H195" i="7"/>
  <c r="G196" i="7"/>
  <c r="H196" i="7"/>
  <c r="G197" i="7"/>
  <c r="H197" i="7"/>
  <c r="G198" i="7"/>
  <c r="H198" i="7"/>
  <c r="G199" i="7"/>
  <c r="H199" i="7"/>
  <c r="G200" i="7"/>
  <c r="H200" i="7"/>
  <c r="G201" i="7"/>
  <c r="H201" i="7"/>
  <c r="G202" i="7"/>
  <c r="H202" i="7"/>
  <c r="G203" i="7"/>
  <c r="H203" i="7"/>
  <c r="G204" i="7"/>
  <c r="H204" i="7"/>
  <c r="G205" i="7"/>
  <c r="H205" i="7"/>
  <c r="G206" i="7"/>
  <c r="H206" i="7"/>
  <c r="G207" i="7"/>
  <c r="H207" i="7"/>
  <c r="G208" i="7"/>
  <c r="H208" i="7"/>
  <c r="G209" i="7"/>
  <c r="H209" i="7"/>
  <c r="G210" i="7"/>
  <c r="H210" i="7"/>
  <c r="G211" i="7"/>
  <c r="H211" i="7"/>
  <c r="G212" i="7"/>
  <c r="H212" i="7"/>
  <c r="G213" i="7"/>
  <c r="H213" i="7"/>
  <c r="G214" i="7"/>
  <c r="H214" i="7"/>
  <c r="G215" i="7"/>
  <c r="H215" i="7"/>
  <c r="G216" i="7"/>
  <c r="H216" i="7"/>
  <c r="G217" i="7"/>
  <c r="H217" i="7"/>
  <c r="G218" i="7"/>
  <c r="H218" i="7"/>
  <c r="G219" i="7"/>
  <c r="H219" i="7"/>
  <c r="G220" i="7"/>
  <c r="H220" i="7"/>
  <c r="G221" i="7"/>
  <c r="H221" i="7"/>
  <c r="G222" i="7"/>
  <c r="H222" i="7"/>
  <c r="G223" i="7"/>
  <c r="H223" i="7"/>
  <c r="G224" i="7"/>
  <c r="H224" i="7"/>
  <c r="G225" i="7"/>
  <c r="H225" i="7"/>
  <c r="G226" i="7"/>
  <c r="H226" i="7"/>
  <c r="G227" i="7"/>
  <c r="H227" i="7"/>
  <c r="G228" i="7"/>
  <c r="H228" i="7"/>
  <c r="G229" i="7"/>
  <c r="H229" i="7"/>
  <c r="G230" i="7"/>
  <c r="H230" i="7"/>
  <c r="G231" i="7"/>
  <c r="H231" i="7"/>
  <c r="G232" i="7"/>
  <c r="H232" i="7"/>
  <c r="G233" i="7"/>
  <c r="H233" i="7"/>
  <c r="G234" i="7"/>
  <c r="H234" i="7"/>
  <c r="G235" i="7"/>
  <c r="H235" i="7"/>
  <c r="G236" i="7"/>
  <c r="H236" i="7"/>
  <c r="G237" i="7"/>
  <c r="H237" i="7"/>
  <c r="G238" i="7"/>
  <c r="H238" i="7"/>
  <c r="G239" i="7"/>
  <c r="H239" i="7"/>
  <c r="G240" i="7"/>
  <c r="H240" i="7"/>
  <c r="G241" i="7"/>
  <c r="H241" i="7"/>
  <c r="G242" i="7"/>
  <c r="H242" i="7"/>
  <c r="G243" i="7"/>
  <c r="H243" i="7"/>
  <c r="G244" i="7"/>
  <c r="H244" i="7"/>
  <c r="G245" i="7"/>
  <c r="H245" i="7"/>
  <c r="G246" i="7"/>
  <c r="H246" i="7"/>
  <c r="G247" i="7"/>
  <c r="H247" i="7"/>
  <c r="G248" i="7"/>
  <c r="H248" i="7"/>
  <c r="G249" i="7"/>
  <c r="H249" i="7"/>
  <c r="G250" i="7"/>
  <c r="H250" i="7"/>
  <c r="G251" i="7"/>
  <c r="H251" i="7"/>
  <c r="G252" i="7"/>
  <c r="H252" i="7"/>
  <c r="G253" i="7"/>
  <c r="H253" i="7"/>
  <c r="G254" i="7"/>
  <c r="H254" i="7"/>
  <c r="G255" i="7"/>
  <c r="H255" i="7"/>
  <c r="G256" i="7"/>
  <c r="H256" i="7"/>
  <c r="G257" i="7"/>
  <c r="H257" i="7"/>
  <c r="G258" i="7"/>
  <c r="H258" i="7"/>
  <c r="G259" i="7"/>
  <c r="H259" i="7"/>
  <c r="G260" i="7"/>
  <c r="H260" i="7"/>
  <c r="G261" i="7"/>
  <c r="H261" i="7"/>
  <c r="G262" i="7"/>
  <c r="H262" i="7"/>
  <c r="G263" i="7"/>
  <c r="H263" i="7"/>
  <c r="G264" i="7"/>
  <c r="H264" i="7"/>
  <c r="G265" i="7"/>
  <c r="H265" i="7"/>
  <c r="G266" i="7"/>
  <c r="H266" i="7"/>
  <c r="G267" i="7"/>
  <c r="H267" i="7"/>
  <c r="G268" i="7"/>
  <c r="H268" i="7"/>
  <c r="G269" i="7"/>
  <c r="H269" i="7"/>
  <c r="G270" i="7"/>
  <c r="H270" i="7"/>
  <c r="G271" i="7"/>
  <c r="H271" i="7"/>
  <c r="G272" i="7"/>
  <c r="H272" i="7"/>
  <c r="G273" i="7"/>
  <c r="H273" i="7"/>
  <c r="G274" i="7"/>
  <c r="H274" i="7"/>
  <c r="G275" i="7"/>
  <c r="H275" i="7"/>
  <c r="G276" i="7"/>
  <c r="H276" i="7"/>
  <c r="G277" i="7"/>
  <c r="H277" i="7"/>
  <c r="G278" i="7"/>
  <c r="H278" i="7"/>
  <c r="G279" i="7"/>
  <c r="H279" i="7"/>
  <c r="G280" i="7"/>
  <c r="H280" i="7"/>
  <c r="G281" i="7"/>
  <c r="H281" i="7"/>
  <c r="G282" i="7"/>
  <c r="H282" i="7"/>
  <c r="G283" i="7"/>
  <c r="H283" i="7"/>
  <c r="G284" i="7"/>
  <c r="H284" i="7"/>
  <c r="G285" i="7"/>
  <c r="H285" i="7"/>
  <c r="G286" i="7"/>
  <c r="H286" i="7"/>
  <c r="G287" i="7"/>
  <c r="H287" i="7"/>
  <c r="G288" i="7"/>
  <c r="H288" i="7"/>
  <c r="G289" i="7"/>
  <c r="H289" i="7"/>
  <c r="G290" i="7"/>
  <c r="H290" i="7"/>
  <c r="G291" i="7"/>
  <c r="H291" i="7"/>
  <c r="G292" i="7"/>
  <c r="H292" i="7"/>
  <c r="G293" i="7"/>
  <c r="H293" i="7"/>
  <c r="G294" i="7"/>
  <c r="H294" i="7"/>
  <c r="G295" i="7"/>
  <c r="H295" i="7"/>
  <c r="G296" i="7"/>
  <c r="H296" i="7"/>
  <c r="G297" i="7"/>
  <c r="H297" i="7"/>
  <c r="G298" i="7"/>
  <c r="H298" i="7"/>
  <c r="G299" i="7"/>
  <c r="H299" i="7"/>
  <c r="G300" i="7"/>
  <c r="H300" i="7"/>
  <c r="G301" i="7"/>
  <c r="H301" i="7"/>
  <c r="G302" i="7"/>
  <c r="H302" i="7"/>
  <c r="G303" i="7"/>
  <c r="H303" i="7"/>
  <c r="G304" i="7"/>
  <c r="H304" i="7"/>
  <c r="G305" i="7"/>
  <c r="H305" i="7"/>
  <c r="G306" i="7"/>
  <c r="H306" i="7"/>
  <c r="G307" i="7"/>
  <c r="H307" i="7"/>
  <c r="G308" i="7"/>
  <c r="H308" i="7"/>
  <c r="G309" i="7"/>
  <c r="H309" i="7"/>
  <c r="G310" i="7"/>
  <c r="H310" i="7"/>
  <c r="G311" i="7"/>
  <c r="H311" i="7"/>
  <c r="G312" i="7"/>
  <c r="H312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73" i="7"/>
  <c r="H73" i="7"/>
  <c r="G74" i="7"/>
  <c r="H74" i="7"/>
  <c r="G75" i="7"/>
  <c r="H75" i="7"/>
  <c r="G76" i="7"/>
  <c r="H76" i="7"/>
  <c r="G77" i="7"/>
  <c r="H77" i="7"/>
  <c r="G78" i="7"/>
  <c r="H78" i="7"/>
  <c r="G79" i="7"/>
  <c r="H79" i="7"/>
  <c r="G80" i="7"/>
  <c r="H80" i="7"/>
  <c r="G81" i="7"/>
  <c r="H81" i="7"/>
  <c r="G82" i="7"/>
  <c r="H82" i="7"/>
  <c r="G83" i="7"/>
  <c r="H83" i="7"/>
  <c r="G84" i="7"/>
  <c r="H84" i="7"/>
  <c r="G85" i="7"/>
  <c r="H85" i="7"/>
  <c r="G86" i="7"/>
  <c r="H86" i="7"/>
  <c r="G87" i="7"/>
  <c r="H87" i="7"/>
  <c r="G88" i="7"/>
  <c r="H88" i="7"/>
  <c r="G89" i="7"/>
  <c r="H89" i="7"/>
  <c r="G90" i="7"/>
  <c r="H90" i="7"/>
  <c r="G91" i="7"/>
  <c r="H91" i="7"/>
  <c r="G92" i="7"/>
  <c r="H92" i="7"/>
  <c r="G93" i="7"/>
  <c r="H93" i="7"/>
  <c r="G94" i="7"/>
  <c r="H94" i="7"/>
  <c r="G95" i="7"/>
  <c r="H95" i="7"/>
  <c r="G96" i="7"/>
  <c r="H96" i="7"/>
  <c r="G97" i="7"/>
  <c r="H97" i="7"/>
  <c r="G98" i="7"/>
  <c r="H98" i="7"/>
  <c r="G99" i="7"/>
  <c r="H99" i="7"/>
  <c r="G100" i="7"/>
  <c r="H100" i="7"/>
  <c r="G101" i="7"/>
  <c r="H101" i="7"/>
  <c r="G102" i="7"/>
  <c r="H102" i="7"/>
  <c r="G103" i="7"/>
  <c r="H103" i="7"/>
  <c r="G104" i="7"/>
  <c r="H104" i="7"/>
  <c r="G105" i="7"/>
  <c r="H105" i="7"/>
  <c r="G106" i="7"/>
  <c r="H106" i="7"/>
  <c r="G107" i="7"/>
  <c r="H107" i="7"/>
  <c r="G108" i="7"/>
  <c r="H108" i="7"/>
  <c r="G109" i="7"/>
  <c r="H109" i="7"/>
  <c r="G110" i="7"/>
  <c r="H110" i="7"/>
  <c r="G111" i="7"/>
  <c r="H111" i="7"/>
  <c r="G112" i="7"/>
  <c r="H112" i="7"/>
  <c r="G113" i="7"/>
  <c r="H113" i="7"/>
  <c r="G114" i="7"/>
  <c r="H114" i="7"/>
  <c r="G115" i="7"/>
  <c r="H115" i="7"/>
  <c r="G116" i="7"/>
  <c r="H116" i="7"/>
  <c r="G117" i="7"/>
  <c r="H117" i="7"/>
  <c r="G118" i="7"/>
  <c r="H118" i="7"/>
  <c r="G119" i="7"/>
  <c r="H119" i="7"/>
  <c r="G120" i="7"/>
  <c r="H120" i="7"/>
  <c r="G121" i="7"/>
  <c r="H121" i="7"/>
  <c r="G122" i="7"/>
  <c r="H122" i="7"/>
  <c r="G123" i="7"/>
  <c r="H123" i="7"/>
  <c r="G124" i="7"/>
  <c r="H124" i="7"/>
  <c r="G125" i="7"/>
  <c r="H125" i="7"/>
  <c r="G126" i="7"/>
  <c r="H126" i="7"/>
  <c r="G127" i="7"/>
  <c r="H127" i="7"/>
  <c r="G128" i="7"/>
  <c r="H128" i="7"/>
  <c r="G129" i="7"/>
  <c r="H129" i="7"/>
  <c r="G130" i="7"/>
  <c r="H130" i="7"/>
  <c r="H131" i="7"/>
  <c r="H132" i="7"/>
  <c r="G133" i="7"/>
  <c r="H133" i="7"/>
  <c r="G134" i="7"/>
  <c r="H134" i="7"/>
  <c r="G135" i="7"/>
  <c r="H135" i="7"/>
  <c r="H58" i="7"/>
  <c r="G58" i="7"/>
  <c r="G126" i="6" l="1"/>
  <c r="E128" i="6"/>
  <c r="F128" i="6"/>
  <c r="H128" i="6"/>
  <c r="I128" i="6"/>
  <c r="J128" i="6"/>
  <c r="K128" i="6"/>
  <c r="G128" i="6" s="1"/>
  <c r="L128" i="6"/>
  <c r="E129" i="6"/>
  <c r="F129" i="6"/>
  <c r="H129" i="6"/>
  <c r="I129" i="6"/>
  <c r="J129" i="6"/>
  <c r="K129" i="6" s="1"/>
  <c r="E130" i="6"/>
  <c r="F130" i="6"/>
  <c r="G130" i="6"/>
  <c r="H130" i="6"/>
  <c r="I130" i="6"/>
  <c r="J130" i="6"/>
  <c r="K130" i="6"/>
  <c r="L130" i="6"/>
  <c r="E131" i="6"/>
  <c r="F131" i="6"/>
  <c r="H131" i="6"/>
  <c r="I131" i="6"/>
  <c r="J131" i="6"/>
  <c r="K131" i="6"/>
  <c r="G131" i="6" s="1"/>
  <c r="L131" i="6"/>
  <c r="E115" i="6"/>
  <c r="F115" i="6"/>
  <c r="H115" i="6"/>
  <c r="I115" i="6"/>
  <c r="J115" i="6"/>
  <c r="K115" i="6" s="1"/>
  <c r="E116" i="6"/>
  <c r="F116" i="6"/>
  <c r="H116" i="6"/>
  <c r="I116" i="6"/>
  <c r="J116" i="6"/>
  <c r="K116" i="6" s="1"/>
  <c r="E117" i="6"/>
  <c r="F117" i="6"/>
  <c r="H117" i="6"/>
  <c r="I117" i="6"/>
  <c r="J117" i="6"/>
  <c r="K117" i="6" s="1"/>
  <c r="E118" i="6"/>
  <c r="F118" i="6"/>
  <c r="H118" i="6"/>
  <c r="I118" i="6"/>
  <c r="J118" i="6"/>
  <c r="K118" i="6"/>
  <c r="L118" i="6" s="1"/>
  <c r="E119" i="6"/>
  <c r="F119" i="6"/>
  <c r="H119" i="6"/>
  <c r="I119" i="6"/>
  <c r="J119" i="6"/>
  <c r="K119" i="6" s="1"/>
  <c r="L119" i="6" s="1"/>
  <c r="E120" i="6"/>
  <c r="F120" i="6"/>
  <c r="H120" i="6"/>
  <c r="I120" i="6"/>
  <c r="J120" i="6"/>
  <c r="K120" i="6" s="1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L129" i="6" l="1"/>
  <c r="G129" i="6"/>
  <c r="G115" i="6"/>
  <c r="L115" i="6"/>
  <c r="G118" i="6"/>
  <c r="L120" i="6"/>
  <c r="G120" i="6"/>
  <c r="L116" i="6"/>
  <c r="G116" i="6"/>
  <c r="L117" i="6"/>
  <c r="G117" i="6"/>
  <c r="G119" i="6"/>
  <c r="E137" i="6"/>
  <c r="D136" i="6"/>
  <c r="E116" i="3"/>
  <c r="D115" i="3"/>
  <c r="M4" i="6"/>
  <c r="I5" i="6" s="1"/>
  <c r="M4" i="3"/>
  <c r="I5" i="3" s="1"/>
  <c r="D137" i="6"/>
  <c r="D4" i="6" l="1"/>
  <c r="D4" i="3"/>
  <c r="J134" i="6"/>
  <c r="K134" i="6" s="1"/>
  <c r="L134" i="6" s="1"/>
  <c r="I134" i="6"/>
  <c r="H134" i="6"/>
  <c r="F134" i="6"/>
  <c r="E134" i="6"/>
  <c r="J133" i="6"/>
  <c r="K133" i="6" s="1"/>
  <c r="G133" i="6" s="1"/>
  <c r="I133" i="6"/>
  <c r="H133" i="6"/>
  <c r="F133" i="6"/>
  <c r="E133" i="6"/>
  <c r="J132" i="6"/>
  <c r="K132" i="6" s="1"/>
  <c r="L132" i="6" s="1"/>
  <c r="I132" i="6"/>
  <c r="H132" i="6"/>
  <c r="F132" i="6"/>
  <c r="E132" i="6"/>
  <c r="J127" i="6"/>
  <c r="I127" i="6"/>
  <c r="H127" i="6"/>
  <c r="F127" i="6"/>
  <c r="E127" i="6"/>
  <c r="J113" i="3"/>
  <c r="K113" i="3" s="1"/>
  <c r="I113" i="3"/>
  <c r="H113" i="3"/>
  <c r="F113" i="3"/>
  <c r="E113" i="3"/>
  <c r="J112" i="3"/>
  <c r="K112" i="3" s="1"/>
  <c r="G112" i="3" s="1"/>
  <c r="I112" i="3"/>
  <c r="H112" i="3"/>
  <c r="F112" i="3"/>
  <c r="E112" i="3"/>
  <c r="J111" i="3"/>
  <c r="K111" i="3" s="1"/>
  <c r="I111" i="3"/>
  <c r="H111" i="3"/>
  <c r="F111" i="3"/>
  <c r="E111" i="3"/>
  <c r="J110" i="3"/>
  <c r="K110" i="3" s="1"/>
  <c r="I110" i="3"/>
  <c r="H110" i="3"/>
  <c r="F110" i="3"/>
  <c r="E110" i="3"/>
  <c r="E109" i="3"/>
  <c r="F109" i="3"/>
  <c r="J109" i="3"/>
  <c r="I109" i="3"/>
  <c r="H109" i="3"/>
  <c r="L133" i="6" l="1"/>
  <c r="G132" i="6"/>
  <c r="G134" i="6"/>
  <c r="L113" i="3"/>
  <c r="G113" i="3"/>
  <c r="L111" i="3"/>
  <c r="G111" i="3"/>
  <c r="L110" i="3"/>
  <c r="G110" i="3"/>
  <c r="L112" i="3"/>
  <c r="K127" i="6" l="1"/>
  <c r="K109" i="3"/>
  <c r="G109" i="3" s="1"/>
  <c r="G108" i="3" s="1"/>
  <c r="G127" i="6" l="1"/>
  <c r="L127" i="6"/>
  <c r="L109" i="3"/>
  <c r="A7" i="10" l="1"/>
  <c r="E5" i="6"/>
  <c r="A81" i="8"/>
  <c r="A82" i="8"/>
  <c r="A83" i="8"/>
  <c r="A84" i="8"/>
  <c r="A85" i="8"/>
  <c r="A86" i="8"/>
  <c r="A87" i="8"/>
  <c r="A88" i="8"/>
  <c r="A89" i="8"/>
  <c r="A90" i="8"/>
  <c r="A91" i="8"/>
  <c r="A92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E23" i="6"/>
  <c r="E29" i="6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82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81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80" i="10"/>
  <c r="A6" i="10"/>
  <c r="A5" i="10"/>
  <c r="A4" i="10"/>
  <c r="A3" i="10"/>
  <c r="A2" i="10"/>
  <c r="I24" i="6" s="1"/>
  <c r="A53" i="8"/>
  <c r="A7" i="8"/>
  <c r="A4" i="8"/>
  <c r="A2" i="8"/>
  <c r="A52" i="8"/>
  <c r="A49" i="8"/>
  <c r="A46" i="8"/>
  <c r="A42" i="8"/>
  <c r="A38" i="8"/>
  <c r="A15" i="8"/>
  <c r="A12" i="8"/>
  <c r="A57" i="8"/>
  <c r="A51" i="8"/>
  <c r="A50" i="8"/>
  <c r="A48" i="8"/>
  <c r="A35" i="8"/>
  <c r="A34" i="8"/>
  <c r="A18" i="8"/>
  <c r="A45" i="8"/>
  <c r="A44" i="8"/>
  <c r="A43" i="8"/>
  <c r="A55" i="8"/>
  <c r="A47" i="8"/>
  <c r="A17" i="8"/>
  <c r="A16" i="8"/>
  <c r="A41" i="8"/>
  <c r="A40" i="8"/>
  <c r="A39" i="8"/>
  <c r="A27" i="8"/>
  <c r="A26" i="8"/>
  <c r="A23" i="8"/>
  <c r="A22" i="8"/>
  <c r="A11" i="8"/>
  <c r="A6" i="8"/>
  <c r="A60" i="8"/>
  <c r="A54" i="8"/>
  <c r="A33" i="8"/>
  <c r="A32" i="8"/>
  <c r="A80" i="8"/>
  <c r="A14" i="8"/>
  <c r="A3" i="8"/>
  <c r="A21" i="8"/>
  <c r="A56" i="8"/>
  <c r="A31" i="8"/>
  <c r="A29" i="8"/>
  <c r="A25" i="8"/>
  <c r="A20" i="8"/>
  <c r="A19" i="8"/>
  <c r="A10" i="8"/>
  <c r="A5" i="8"/>
  <c r="A9" i="8"/>
  <c r="A13" i="8"/>
  <c r="A24" i="8"/>
  <c r="A28" i="8"/>
  <c r="A30" i="8"/>
  <c r="A36" i="8"/>
  <c r="A37" i="8"/>
  <c r="A58" i="8"/>
  <c r="A59" i="8"/>
  <c r="A8" i="8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" i="7"/>
  <c r="E29" i="3"/>
  <c r="E23" i="3"/>
  <c r="H147" i="6"/>
  <c r="M135" i="6"/>
  <c r="K147" i="6" s="1"/>
  <c r="H129" i="3"/>
  <c r="M114" i="3"/>
  <c r="K129" i="3" s="1"/>
  <c r="F24" i="6" l="1"/>
  <c r="H24" i="6"/>
  <c r="E24" i="6"/>
  <c r="J124" i="6"/>
  <c r="K124" i="6" s="1"/>
  <c r="I123" i="6"/>
  <c r="H122" i="6"/>
  <c r="F121" i="6"/>
  <c r="E114" i="6"/>
  <c r="J41" i="6"/>
  <c r="K41" i="6" s="1"/>
  <c r="I40" i="6"/>
  <c r="H39" i="6"/>
  <c r="F36" i="6"/>
  <c r="E35" i="6"/>
  <c r="J31" i="6"/>
  <c r="K31" i="6" s="1"/>
  <c r="I30" i="6"/>
  <c r="H28" i="6"/>
  <c r="F27" i="6"/>
  <c r="E26" i="6"/>
  <c r="J22" i="6"/>
  <c r="K22" i="6" s="1"/>
  <c r="I20" i="6"/>
  <c r="H19" i="6"/>
  <c r="F16" i="6"/>
  <c r="E15" i="6"/>
  <c r="J12" i="6"/>
  <c r="K12" i="6" s="1"/>
  <c r="F20" i="6"/>
  <c r="H12" i="6"/>
  <c r="F124" i="6"/>
  <c r="H42" i="6"/>
  <c r="H33" i="6"/>
  <c r="H25" i="6"/>
  <c r="H14" i="6"/>
  <c r="J125" i="6"/>
  <c r="K125" i="6" s="1"/>
  <c r="I124" i="6"/>
  <c r="H123" i="6"/>
  <c r="F122" i="6"/>
  <c r="E121" i="6"/>
  <c r="J42" i="6"/>
  <c r="K42" i="6" s="1"/>
  <c r="I41" i="6"/>
  <c r="H40" i="6"/>
  <c r="F39" i="6"/>
  <c r="E36" i="6"/>
  <c r="J33" i="6"/>
  <c r="K33" i="6" s="1"/>
  <c r="I31" i="6"/>
  <c r="H30" i="6"/>
  <c r="F28" i="6"/>
  <c r="E27" i="6"/>
  <c r="J25" i="6"/>
  <c r="K25" i="6" s="1"/>
  <c r="I22" i="6"/>
  <c r="H20" i="6"/>
  <c r="F19" i="6"/>
  <c r="E16" i="6"/>
  <c r="J14" i="6"/>
  <c r="K14" i="6" s="1"/>
  <c r="I12" i="6"/>
  <c r="I25" i="6"/>
  <c r="I14" i="6"/>
  <c r="I114" i="6"/>
  <c r="I35" i="6"/>
  <c r="E30" i="6"/>
  <c r="E20" i="6"/>
  <c r="I125" i="6"/>
  <c r="H124" i="6"/>
  <c r="F123" i="6"/>
  <c r="E122" i="6"/>
  <c r="J114" i="6"/>
  <c r="K114" i="6" s="1"/>
  <c r="I42" i="6"/>
  <c r="H41" i="6"/>
  <c r="F40" i="6"/>
  <c r="E39" i="6"/>
  <c r="J35" i="6"/>
  <c r="K35" i="6" s="1"/>
  <c r="I33" i="6"/>
  <c r="H31" i="6"/>
  <c r="F30" i="6"/>
  <c r="E28" i="6"/>
  <c r="J26" i="6"/>
  <c r="K26" i="6" s="1"/>
  <c r="E19" i="6"/>
  <c r="E123" i="6"/>
  <c r="E40" i="6"/>
  <c r="F31" i="6"/>
  <c r="F22" i="6"/>
  <c r="F12" i="6"/>
  <c r="F125" i="6"/>
  <c r="E124" i="6"/>
  <c r="J122" i="6"/>
  <c r="K122" i="6" s="1"/>
  <c r="I121" i="6"/>
  <c r="H114" i="6"/>
  <c r="F42" i="6"/>
  <c r="E41" i="6"/>
  <c r="J39" i="6"/>
  <c r="K39" i="6" s="1"/>
  <c r="I36" i="6"/>
  <c r="H35" i="6"/>
  <c r="F33" i="6"/>
  <c r="E31" i="6"/>
  <c r="J28" i="6"/>
  <c r="K28" i="6" s="1"/>
  <c r="I27" i="6"/>
  <c r="H26" i="6"/>
  <c r="F25" i="6"/>
  <c r="E22" i="6"/>
  <c r="J19" i="6"/>
  <c r="K19" i="6" s="1"/>
  <c r="I16" i="6"/>
  <c r="H15" i="6"/>
  <c r="F14" i="6"/>
  <c r="E12" i="6"/>
  <c r="J15" i="6"/>
  <c r="K15" i="6" s="1"/>
  <c r="H125" i="6"/>
  <c r="F41" i="6"/>
  <c r="I26" i="6"/>
  <c r="I15" i="6"/>
  <c r="E125" i="6"/>
  <c r="J123" i="6"/>
  <c r="K123" i="6" s="1"/>
  <c r="I122" i="6"/>
  <c r="H121" i="6"/>
  <c r="F114" i="6"/>
  <c r="E42" i="6"/>
  <c r="J40" i="6"/>
  <c r="K40" i="6" s="1"/>
  <c r="I39" i="6"/>
  <c r="H36" i="6"/>
  <c r="F35" i="6"/>
  <c r="E33" i="6"/>
  <c r="J30" i="6"/>
  <c r="K30" i="6" s="1"/>
  <c r="I28" i="6"/>
  <c r="H27" i="6"/>
  <c r="F26" i="6"/>
  <c r="E25" i="6"/>
  <c r="J20" i="6"/>
  <c r="K20" i="6" s="1"/>
  <c r="I19" i="6"/>
  <c r="H16" i="6"/>
  <c r="F15" i="6"/>
  <c r="E14" i="6"/>
  <c r="H22" i="6"/>
  <c r="J121" i="6"/>
  <c r="K121" i="6" s="1"/>
  <c r="J36" i="6"/>
  <c r="K36" i="6" s="1"/>
  <c r="J27" i="6"/>
  <c r="K27" i="6" s="1"/>
  <c r="J16" i="6"/>
  <c r="K16" i="6" s="1"/>
  <c r="J24" i="6"/>
  <c r="K24" i="6" s="1"/>
  <c r="L24" i="6" s="1"/>
  <c r="E107" i="3"/>
  <c r="E106" i="3"/>
  <c r="J104" i="3"/>
  <c r="K104" i="3" s="1"/>
  <c r="J103" i="3"/>
  <c r="K103" i="3" s="1"/>
  <c r="I102" i="3"/>
  <c r="H101" i="3"/>
  <c r="H100" i="3"/>
  <c r="F99" i="3"/>
  <c r="J39" i="3"/>
  <c r="K39" i="3" s="1"/>
  <c r="I33" i="3"/>
  <c r="H31" i="3"/>
  <c r="H30" i="3"/>
  <c r="F28" i="3"/>
  <c r="F27" i="3"/>
  <c r="F26" i="3"/>
  <c r="E25" i="3"/>
  <c r="J20" i="3"/>
  <c r="K20" i="3" s="1"/>
  <c r="J19" i="3"/>
  <c r="K19" i="3" s="1"/>
  <c r="I16" i="3"/>
  <c r="I15" i="3"/>
  <c r="H14" i="3"/>
  <c r="F12" i="3"/>
  <c r="H105" i="3"/>
  <c r="E102" i="3"/>
  <c r="H41" i="3"/>
  <c r="F39" i="3"/>
  <c r="J28" i="3"/>
  <c r="K28" i="3" s="1"/>
  <c r="J26" i="3"/>
  <c r="K26" i="3" s="1"/>
  <c r="F20" i="3"/>
  <c r="F19" i="3"/>
  <c r="H12" i="3"/>
  <c r="J105" i="3"/>
  <c r="K105" i="3" s="1"/>
  <c r="I104" i="3"/>
  <c r="I103" i="3"/>
  <c r="H102" i="3"/>
  <c r="F101" i="3"/>
  <c r="F100" i="3"/>
  <c r="E99" i="3"/>
  <c r="J41" i="3"/>
  <c r="K41" i="3" s="1"/>
  <c r="J40" i="3"/>
  <c r="K40" i="3" s="1"/>
  <c r="I39" i="3"/>
  <c r="H33" i="3"/>
  <c r="F31" i="3"/>
  <c r="F30" i="3"/>
  <c r="E28" i="3"/>
  <c r="E27" i="3"/>
  <c r="E26" i="3"/>
  <c r="J22" i="3"/>
  <c r="K22" i="3" s="1"/>
  <c r="I20" i="3"/>
  <c r="I19" i="3"/>
  <c r="H16" i="3"/>
  <c r="H15" i="3"/>
  <c r="F14" i="3"/>
  <c r="E12" i="3"/>
  <c r="I106" i="3"/>
  <c r="F103" i="3"/>
  <c r="H22" i="3"/>
  <c r="J12" i="3"/>
  <c r="K12" i="3" s="1"/>
  <c r="J107" i="3"/>
  <c r="K107" i="3" s="1"/>
  <c r="J106" i="3"/>
  <c r="K106" i="3" s="1"/>
  <c r="I105" i="3"/>
  <c r="H104" i="3"/>
  <c r="H103" i="3"/>
  <c r="F102" i="3"/>
  <c r="E101" i="3"/>
  <c r="E100" i="3"/>
  <c r="I41" i="3"/>
  <c r="I40" i="3"/>
  <c r="H39" i="3"/>
  <c r="F33" i="3"/>
  <c r="E31" i="3"/>
  <c r="E30" i="3"/>
  <c r="J25" i="3"/>
  <c r="K25" i="3" s="1"/>
  <c r="I22" i="3"/>
  <c r="H20" i="3"/>
  <c r="H19" i="3"/>
  <c r="F16" i="3"/>
  <c r="F15" i="3"/>
  <c r="E14" i="3"/>
  <c r="F104" i="3"/>
  <c r="J99" i="3"/>
  <c r="K99" i="3" s="1"/>
  <c r="E33" i="3"/>
  <c r="I25" i="3"/>
  <c r="E15" i="3"/>
  <c r="I107" i="3"/>
  <c r="H40" i="3"/>
  <c r="J27" i="3"/>
  <c r="K27" i="3" s="1"/>
  <c r="E16" i="3"/>
  <c r="H107" i="3"/>
  <c r="H106" i="3"/>
  <c r="F105" i="3"/>
  <c r="E104" i="3"/>
  <c r="E103" i="3"/>
  <c r="J101" i="3"/>
  <c r="K101" i="3" s="1"/>
  <c r="J100" i="3"/>
  <c r="K100" i="3" s="1"/>
  <c r="I99" i="3"/>
  <c r="F41" i="3"/>
  <c r="F40" i="3"/>
  <c r="E39" i="3"/>
  <c r="J31" i="3"/>
  <c r="K31" i="3" s="1"/>
  <c r="J30" i="3"/>
  <c r="K30" i="3" s="1"/>
  <c r="I28" i="3"/>
  <c r="I27" i="3"/>
  <c r="I26" i="3"/>
  <c r="H25" i="3"/>
  <c r="F22" i="3"/>
  <c r="E20" i="3"/>
  <c r="E19" i="3"/>
  <c r="J14" i="3"/>
  <c r="K14" i="3" s="1"/>
  <c r="I12" i="3"/>
  <c r="F107" i="3"/>
  <c r="F106" i="3"/>
  <c r="E105" i="3"/>
  <c r="J102" i="3"/>
  <c r="K102" i="3" s="1"/>
  <c r="I101" i="3"/>
  <c r="I100" i="3"/>
  <c r="H99" i="3"/>
  <c r="E41" i="3"/>
  <c r="E40" i="3"/>
  <c r="J33" i="3"/>
  <c r="K33" i="3" s="1"/>
  <c r="I31" i="3"/>
  <c r="I30" i="3"/>
  <c r="H28" i="3"/>
  <c r="H27" i="3"/>
  <c r="H26" i="3"/>
  <c r="F25" i="3"/>
  <c r="E22" i="3"/>
  <c r="J16" i="3"/>
  <c r="K16" i="3" s="1"/>
  <c r="J15" i="3"/>
  <c r="K15" i="3" s="1"/>
  <c r="I14" i="3"/>
  <c r="E5" i="3"/>
  <c r="F139" i="3"/>
  <c r="F157" i="6"/>
  <c r="F36" i="3"/>
  <c r="F24" i="3"/>
  <c r="F35" i="3"/>
  <c r="H108" i="6"/>
  <c r="J111" i="6"/>
  <c r="K111" i="6" s="1"/>
  <c r="L111" i="6" s="1"/>
  <c r="H46" i="6"/>
  <c r="H57" i="6"/>
  <c r="H67" i="6"/>
  <c r="H77" i="6"/>
  <c r="H88" i="6"/>
  <c r="H98" i="6"/>
  <c r="H100" i="6"/>
  <c r="H110" i="6"/>
  <c r="H112" i="6"/>
  <c r="I46" i="6"/>
  <c r="I48" i="6"/>
  <c r="I50" i="6"/>
  <c r="I52" i="6"/>
  <c r="I54" i="6"/>
  <c r="I57" i="6"/>
  <c r="I59" i="6"/>
  <c r="I61" i="6"/>
  <c r="I63" i="6"/>
  <c r="I65" i="6"/>
  <c r="I67" i="6"/>
  <c r="I69" i="6"/>
  <c r="I71" i="6"/>
  <c r="I73" i="6"/>
  <c r="I75" i="6"/>
  <c r="I77" i="6"/>
  <c r="I79" i="6"/>
  <c r="I82" i="6"/>
  <c r="I84" i="6"/>
  <c r="I86" i="6"/>
  <c r="I88" i="6"/>
  <c r="I90" i="6"/>
  <c r="I92" i="6"/>
  <c r="I94" i="6"/>
  <c r="I96" i="6"/>
  <c r="I98" i="6"/>
  <c r="I100" i="6"/>
  <c r="I102" i="6"/>
  <c r="I104" i="6"/>
  <c r="I106" i="6"/>
  <c r="I108" i="6"/>
  <c r="I110" i="6"/>
  <c r="I112" i="6"/>
  <c r="H54" i="6"/>
  <c r="H65" i="6"/>
  <c r="H73" i="6"/>
  <c r="H86" i="6"/>
  <c r="H96" i="6"/>
  <c r="H102" i="6"/>
  <c r="J46" i="6"/>
  <c r="K46" i="6" s="1"/>
  <c r="J48" i="6"/>
  <c r="K48" i="6" s="1"/>
  <c r="J50" i="6"/>
  <c r="K50" i="6" s="1"/>
  <c r="J52" i="6"/>
  <c r="K52" i="6" s="1"/>
  <c r="J54" i="6"/>
  <c r="K54" i="6" s="1"/>
  <c r="J57" i="6"/>
  <c r="K57" i="6" s="1"/>
  <c r="J59" i="6"/>
  <c r="K59" i="6" s="1"/>
  <c r="J61" i="6"/>
  <c r="K61" i="6" s="1"/>
  <c r="J63" i="6"/>
  <c r="K63" i="6" s="1"/>
  <c r="J65" i="6"/>
  <c r="K65" i="6" s="1"/>
  <c r="J67" i="6"/>
  <c r="K67" i="6" s="1"/>
  <c r="J69" i="6"/>
  <c r="K69" i="6" s="1"/>
  <c r="J71" i="6"/>
  <c r="K71" i="6" s="1"/>
  <c r="J73" i="6"/>
  <c r="K73" i="6" s="1"/>
  <c r="J75" i="6"/>
  <c r="K75" i="6" s="1"/>
  <c r="J77" i="6"/>
  <c r="K77" i="6" s="1"/>
  <c r="J79" i="6"/>
  <c r="K79" i="6" s="1"/>
  <c r="J82" i="6"/>
  <c r="K82" i="6" s="1"/>
  <c r="J84" i="6"/>
  <c r="K84" i="6" s="1"/>
  <c r="J86" i="6"/>
  <c r="K86" i="6" s="1"/>
  <c r="L86" i="6" s="1"/>
  <c r="J88" i="6"/>
  <c r="K88" i="6" s="1"/>
  <c r="L88" i="6" s="1"/>
  <c r="J90" i="6"/>
  <c r="K90" i="6" s="1"/>
  <c r="L90" i="6" s="1"/>
  <c r="J92" i="6"/>
  <c r="K92" i="6" s="1"/>
  <c r="J94" i="6"/>
  <c r="K94" i="6" s="1"/>
  <c r="L94" i="6" s="1"/>
  <c r="J96" i="6"/>
  <c r="K96" i="6" s="1"/>
  <c r="J98" i="6"/>
  <c r="K98" i="6" s="1"/>
  <c r="L98" i="6" s="1"/>
  <c r="J100" i="6"/>
  <c r="K100" i="6" s="1"/>
  <c r="L100" i="6" s="1"/>
  <c r="J102" i="6"/>
  <c r="K102" i="6" s="1"/>
  <c r="L102" i="6" s="1"/>
  <c r="J104" i="6"/>
  <c r="K104" i="6" s="1"/>
  <c r="L104" i="6" s="1"/>
  <c r="J106" i="6"/>
  <c r="K106" i="6" s="1"/>
  <c r="L106" i="6" s="1"/>
  <c r="J108" i="6"/>
  <c r="K108" i="6" s="1"/>
  <c r="L108" i="6" s="1"/>
  <c r="J110" i="6"/>
  <c r="K110" i="6" s="1"/>
  <c r="L110" i="6" s="1"/>
  <c r="J112" i="6"/>
  <c r="K112" i="6" s="1"/>
  <c r="L112" i="6" s="1"/>
  <c r="H50" i="6"/>
  <c r="H61" i="6"/>
  <c r="H71" i="6"/>
  <c r="H82" i="6"/>
  <c r="H92" i="6"/>
  <c r="H106" i="6"/>
  <c r="H45" i="6"/>
  <c r="H47" i="6"/>
  <c r="H49" i="6"/>
  <c r="H51" i="6"/>
  <c r="H53" i="6"/>
  <c r="H55" i="6"/>
  <c r="H58" i="6"/>
  <c r="H60" i="6"/>
  <c r="H62" i="6"/>
  <c r="H64" i="6"/>
  <c r="H66" i="6"/>
  <c r="H68" i="6"/>
  <c r="H70" i="6"/>
  <c r="H72" i="6"/>
  <c r="H74" i="6"/>
  <c r="H76" i="6"/>
  <c r="H78" i="6"/>
  <c r="H80" i="6"/>
  <c r="H83" i="6"/>
  <c r="H85" i="6"/>
  <c r="H87" i="6"/>
  <c r="H89" i="6"/>
  <c r="H91" i="6"/>
  <c r="H93" i="6"/>
  <c r="H95" i="6"/>
  <c r="H97" i="6"/>
  <c r="H99" i="6"/>
  <c r="H101" i="6"/>
  <c r="H103" i="6"/>
  <c r="H105" i="6"/>
  <c r="H107" i="6"/>
  <c r="H109" i="6"/>
  <c r="H111" i="6"/>
  <c r="H52" i="6"/>
  <c r="H63" i="6"/>
  <c r="H75" i="6"/>
  <c r="H84" i="6"/>
  <c r="H94" i="6"/>
  <c r="H104" i="6"/>
  <c r="I45" i="6"/>
  <c r="I47" i="6"/>
  <c r="I49" i="6"/>
  <c r="I51" i="6"/>
  <c r="I53" i="6"/>
  <c r="I55" i="6"/>
  <c r="I58" i="6"/>
  <c r="I60" i="6"/>
  <c r="I62" i="6"/>
  <c r="I64" i="6"/>
  <c r="I66" i="6"/>
  <c r="I68" i="6"/>
  <c r="I70" i="6"/>
  <c r="I72" i="6"/>
  <c r="I74" i="6"/>
  <c r="I76" i="6"/>
  <c r="I78" i="6"/>
  <c r="I80" i="6"/>
  <c r="I83" i="6"/>
  <c r="I85" i="6"/>
  <c r="I87" i="6"/>
  <c r="I89" i="6"/>
  <c r="I91" i="6"/>
  <c r="I93" i="6"/>
  <c r="I95" i="6"/>
  <c r="I97" i="6"/>
  <c r="I99" i="6"/>
  <c r="I101" i="6"/>
  <c r="I103" i="6"/>
  <c r="I105" i="6"/>
  <c r="I107" i="6"/>
  <c r="I109" i="6"/>
  <c r="I111" i="6"/>
  <c r="H48" i="6"/>
  <c r="H59" i="6"/>
  <c r="H69" i="6"/>
  <c r="H79" i="6"/>
  <c r="H90" i="6"/>
  <c r="J45" i="6"/>
  <c r="K45" i="6" s="1"/>
  <c r="J47" i="6"/>
  <c r="K47" i="6" s="1"/>
  <c r="J49" i="6"/>
  <c r="K49" i="6" s="1"/>
  <c r="J51" i="6"/>
  <c r="K51" i="6" s="1"/>
  <c r="J53" i="6"/>
  <c r="K53" i="6" s="1"/>
  <c r="J55" i="6"/>
  <c r="K55" i="6" s="1"/>
  <c r="J58" i="6"/>
  <c r="K58" i="6" s="1"/>
  <c r="J60" i="6"/>
  <c r="K60" i="6" s="1"/>
  <c r="J62" i="6"/>
  <c r="K62" i="6" s="1"/>
  <c r="J64" i="6"/>
  <c r="K64" i="6" s="1"/>
  <c r="J66" i="6"/>
  <c r="K66" i="6" s="1"/>
  <c r="J68" i="6"/>
  <c r="K68" i="6" s="1"/>
  <c r="J70" i="6"/>
  <c r="K70" i="6" s="1"/>
  <c r="J72" i="6"/>
  <c r="K72" i="6" s="1"/>
  <c r="J74" i="6"/>
  <c r="K74" i="6" s="1"/>
  <c r="J76" i="6"/>
  <c r="K76" i="6" s="1"/>
  <c r="J78" i="6"/>
  <c r="K78" i="6" s="1"/>
  <c r="J80" i="6"/>
  <c r="K80" i="6" s="1"/>
  <c r="J83" i="6"/>
  <c r="K83" i="6" s="1"/>
  <c r="L83" i="6" s="1"/>
  <c r="J85" i="6"/>
  <c r="K85" i="6" s="1"/>
  <c r="L85" i="6" s="1"/>
  <c r="J87" i="6"/>
  <c r="K87" i="6" s="1"/>
  <c r="J89" i="6"/>
  <c r="K89" i="6" s="1"/>
  <c r="L89" i="6" s="1"/>
  <c r="J91" i="6"/>
  <c r="K91" i="6" s="1"/>
  <c r="L91" i="6" s="1"/>
  <c r="J93" i="6"/>
  <c r="K93" i="6" s="1"/>
  <c r="L93" i="6" s="1"/>
  <c r="J95" i="6"/>
  <c r="K95" i="6" s="1"/>
  <c r="L95" i="6" s="1"/>
  <c r="J97" i="6"/>
  <c r="K97" i="6" s="1"/>
  <c r="J99" i="6"/>
  <c r="K99" i="6" s="1"/>
  <c r="L99" i="6" s="1"/>
  <c r="J101" i="6"/>
  <c r="K101" i="6" s="1"/>
  <c r="J103" i="6"/>
  <c r="K103" i="6" s="1"/>
  <c r="L103" i="6" s="1"/>
  <c r="J105" i="6"/>
  <c r="K105" i="6" s="1"/>
  <c r="L105" i="6" s="1"/>
  <c r="J107" i="6"/>
  <c r="K107" i="6" s="1"/>
  <c r="J109" i="6"/>
  <c r="K109" i="6" s="1"/>
  <c r="G98" i="6"/>
  <c r="G110" i="6"/>
  <c r="G86" i="6"/>
  <c r="I46" i="3"/>
  <c r="H81" i="3"/>
  <c r="H91" i="3"/>
  <c r="H59" i="3"/>
  <c r="H69" i="3"/>
  <c r="H73" i="3"/>
  <c r="J44" i="3"/>
  <c r="K44" i="3" s="1"/>
  <c r="G44" i="3" s="1"/>
  <c r="J46" i="3"/>
  <c r="K46" i="3" s="1"/>
  <c r="J48" i="3"/>
  <c r="K48" i="3" s="1"/>
  <c r="J50" i="3"/>
  <c r="K50" i="3" s="1"/>
  <c r="G50" i="3" s="1"/>
  <c r="J52" i="3"/>
  <c r="K52" i="3" s="1"/>
  <c r="G52" i="3" s="1"/>
  <c r="J54" i="3"/>
  <c r="K54" i="3" s="1"/>
  <c r="G54" i="3" s="1"/>
  <c r="I79" i="3"/>
  <c r="I81" i="3"/>
  <c r="I83" i="3"/>
  <c r="I85" i="3"/>
  <c r="I87" i="3"/>
  <c r="I89" i="3"/>
  <c r="I91" i="3"/>
  <c r="I93" i="3"/>
  <c r="I95" i="3"/>
  <c r="I97" i="3"/>
  <c r="I57" i="3"/>
  <c r="I59" i="3"/>
  <c r="I61" i="3"/>
  <c r="I63" i="3"/>
  <c r="I65" i="3"/>
  <c r="I67" i="3"/>
  <c r="I69" i="3"/>
  <c r="I71" i="3"/>
  <c r="I73" i="3"/>
  <c r="I75" i="3"/>
  <c r="I77" i="3"/>
  <c r="I48" i="3"/>
  <c r="H83" i="3"/>
  <c r="H93" i="3"/>
  <c r="H61" i="3"/>
  <c r="H71" i="3"/>
  <c r="H24" i="3"/>
  <c r="H35" i="3"/>
  <c r="H45" i="3"/>
  <c r="H47" i="3"/>
  <c r="H49" i="3"/>
  <c r="H51" i="3"/>
  <c r="H53" i="3"/>
  <c r="J79" i="3"/>
  <c r="K79" i="3" s="1"/>
  <c r="G79" i="3" s="1"/>
  <c r="J81" i="3"/>
  <c r="K81" i="3" s="1"/>
  <c r="L81" i="3" s="1"/>
  <c r="J83" i="3"/>
  <c r="K83" i="3" s="1"/>
  <c r="G83" i="3" s="1"/>
  <c r="L83" i="3" s="1"/>
  <c r="J85" i="3"/>
  <c r="K85" i="3" s="1"/>
  <c r="G85" i="3" s="1"/>
  <c r="L85" i="3" s="1"/>
  <c r="J87" i="3"/>
  <c r="K87" i="3" s="1"/>
  <c r="L87" i="3" s="1"/>
  <c r="J89" i="3"/>
  <c r="K89" i="3" s="1"/>
  <c r="L89" i="3" s="1"/>
  <c r="J91" i="3"/>
  <c r="K91" i="3" s="1"/>
  <c r="L91" i="3" s="1"/>
  <c r="J93" i="3"/>
  <c r="K93" i="3" s="1"/>
  <c r="L93" i="3" s="1"/>
  <c r="J95" i="3"/>
  <c r="K95" i="3" s="1"/>
  <c r="L95" i="3" s="1"/>
  <c r="J97" i="3"/>
  <c r="K97" i="3" s="1"/>
  <c r="L97" i="3" s="1"/>
  <c r="J57" i="3"/>
  <c r="K57" i="3" s="1"/>
  <c r="G57" i="3" s="1"/>
  <c r="L57" i="3" s="1"/>
  <c r="J59" i="3"/>
  <c r="K59" i="3" s="1"/>
  <c r="G59" i="3" s="1"/>
  <c r="L59" i="3" s="1"/>
  <c r="J61" i="3"/>
  <c r="K61" i="3" s="1"/>
  <c r="G61" i="3" s="1"/>
  <c r="L61" i="3" s="1"/>
  <c r="J63" i="3"/>
  <c r="K63" i="3" s="1"/>
  <c r="G63" i="3" s="1"/>
  <c r="L63" i="3" s="1"/>
  <c r="J65" i="3"/>
  <c r="K65" i="3" s="1"/>
  <c r="G65" i="3" s="1"/>
  <c r="L65" i="3" s="1"/>
  <c r="J67" i="3"/>
  <c r="K67" i="3" s="1"/>
  <c r="G67" i="3" s="1"/>
  <c r="L67" i="3" s="1"/>
  <c r="J69" i="3"/>
  <c r="K69" i="3" s="1"/>
  <c r="G69" i="3" s="1"/>
  <c r="L69" i="3" s="1"/>
  <c r="J71" i="3"/>
  <c r="K71" i="3" s="1"/>
  <c r="G71" i="3" s="1"/>
  <c r="L71" i="3" s="1"/>
  <c r="J73" i="3"/>
  <c r="K73" i="3" s="1"/>
  <c r="G73" i="3" s="1"/>
  <c r="L73" i="3" s="1"/>
  <c r="J75" i="3"/>
  <c r="K75" i="3" s="1"/>
  <c r="G75" i="3" s="1"/>
  <c r="L75" i="3" s="1"/>
  <c r="J77" i="3"/>
  <c r="K77" i="3" s="1"/>
  <c r="L77" i="3" s="1"/>
  <c r="E36" i="3"/>
  <c r="I52" i="3"/>
  <c r="H87" i="3"/>
  <c r="H97" i="3"/>
  <c r="H65" i="3"/>
  <c r="H75" i="3"/>
  <c r="I24" i="3"/>
  <c r="E24" i="3"/>
  <c r="E35" i="3"/>
  <c r="I35" i="3"/>
  <c r="I45" i="3"/>
  <c r="I47" i="3"/>
  <c r="I49" i="3"/>
  <c r="I51" i="3"/>
  <c r="I53" i="3"/>
  <c r="H80" i="3"/>
  <c r="H82" i="3"/>
  <c r="H84" i="3"/>
  <c r="H86" i="3"/>
  <c r="H88" i="3"/>
  <c r="H90" i="3"/>
  <c r="H92" i="3"/>
  <c r="H94" i="3"/>
  <c r="H96" i="3"/>
  <c r="H56" i="3"/>
  <c r="H58" i="3"/>
  <c r="H60" i="3"/>
  <c r="H62" i="3"/>
  <c r="H64" i="3"/>
  <c r="H66" i="3"/>
  <c r="H68" i="3"/>
  <c r="H70" i="3"/>
  <c r="H72" i="3"/>
  <c r="H74" i="3"/>
  <c r="H76" i="3"/>
  <c r="H36" i="3"/>
  <c r="I50" i="3"/>
  <c r="H85" i="3"/>
  <c r="H95" i="3"/>
  <c r="H63" i="3"/>
  <c r="J24" i="3"/>
  <c r="K24" i="3" s="1"/>
  <c r="J35" i="3"/>
  <c r="K35" i="3" s="1"/>
  <c r="G35" i="3" s="1"/>
  <c r="J45" i="3"/>
  <c r="K45" i="3" s="1"/>
  <c r="J47" i="3"/>
  <c r="K47" i="3" s="1"/>
  <c r="J49" i="3"/>
  <c r="K49" i="3" s="1"/>
  <c r="J51" i="3"/>
  <c r="K51" i="3" s="1"/>
  <c r="J53" i="3"/>
  <c r="K53" i="3" s="1"/>
  <c r="I80" i="3"/>
  <c r="I82" i="3"/>
  <c r="I84" i="3"/>
  <c r="I86" i="3"/>
  <c r="I88" i="3"/>
  <c r="I90" i="3"/>
  <c r="I92" i="3"/>
  <c r="I94" i="3"/>
  <c r="I96" i="3"/>
  <c r="I56" i="3"/>
  <c r="I58" i="3"/>
  <c r="I60" i="3"/>
  <c r="I62" i="3"/>
  <c r="I64" i="3"/>
  <c r="I66" i="3"/>
  <c r="I68" i="3"/>
  <c r="I70" i="3"/>
  <c r="I72" i="3"/>
  <c r="I74" i="3"/>
  <c r="I76" i="3"/>
  <c r="I36" i="3"/>
  <c r="I44" i="3"/>
  <c r="I54" i="3"/>
  <c r="H79" i="3"/>
  <c r="H89" i="3"/>
  <c r="H57" i="3"/>
  <c r="H67" i="3"/>
  <c r="H77" i="3"/>
  <c r="H44" i="3"/>
  <c r="H46" i="3"/>
  <c r="H48" i="3"/>
  <c r="H50" i="3"/>
  <c r="H52" i="3"/>
  <c r="H54" i="3"/>
  <c r="J80" i="3"/>
  <c r="K80" i="3" s="1"/>
  <c r="G80" i="3" s="1"/>
  <c r="L80" i="3" s="1"/>
  <c r="J82" i="3"/>
  <c r="K82" i="3" s="1"/>
  <c r="G82" i="3" s="1"/>
  <c r="J84" i="3"/>
  <c r="K84" i="3" s="1"/>
  <c r="L84" i="3" s="1"/>
  <c r="J86" i="3"/>
  <c r="K86" i="3" s="1"/>
  <c r="L86" i="3" s="1"/>
  <c r="J88" i="3"/>
  <c r="K88" i="3" s="1"/>
  <c r="G88" i="3" s="1"/>
  <c r="L88" i="3" s="1"/>
  <c r="J90" i="3"/>
  <c r="K90" i="3" s="1"/>
  <c r="G90" i="3" s="1"/>
  <c r="L90" i="3" s="1"/>
  <c r="J92" i="3"/>
  <c r="K92" i="3" s="1"/>
  <c r="G92" i="3" s="1"/>
  <c r="L92" i="3" s="1"/>
  <c r="J94" i="3"/>
  <c r="K94" i="3" s="1"/>
  <c r="G94" i="3" s="1"/>
  <c r="L94" i="3" s="1"/>
  <c r="J96" i="3"/>
  <c r="K96" i="3" s="1"/>
  <c r="G96" i="3" s="1"/>
  <c r="J56" i="3"/>
  <c r="K56" i="3" s="1"/>
  <c r="G56" i="3" s="1"/>
  <c r="L56" i="3" s="1"/>
  <c r="J58" i="3"/>
  <c r="K58" i="3" s="1"/>
  <c r="G58" i="3" s="1"/>
  <c r="L58" i="3" s="1"/>
  <c r="J60" i="3"/>
  <c r="K60" i="3" s="1"/>
  <c r="G60" i="3" s="1"/>
  <c r="L60" i="3" s="1"/>
  <c r="J62" i="3"/>
  <c r="K62" i="3" s="1"/>
  <c r="G62" i="3" s="1"/>
  <c r="L62" i="3" s="1"/>
  <c r="J64" i="3"/>
  <c r="K64" i="3" s="1"/>
  <c r="G64" i="3" s="1"/>
  <c r="L64" i="3" s="1"/>
  <c r="J66" i="3"/>
  <c r="K66" i="3" s="1"/>
  <c r="G66" i="3" s="1"/>
  <c r="L66" i="3" s="1"/>
  <c r="J68" i="3"/>
  <c r="K68" i="3" s="1"/>
  <c r="G68" i="3" s="1"/>
  <c r="L68" i="3" s="1"/>
  <c r="J70" i="3"/>
  <c r="K70" i="3" s="1"/>
  <c r="G70" i="3" s="1"/>
  <c r="L70" i="3" s="1"/>
  <c r="J72" i="3"/>
  <c r="K72" i="3" s="1"/>
  <c r="G72" i="3" s="1"/>
  <c r="L72" i="3" s="1"/>
  <c r="J74" i="3"/>
  <c r="K74" i="3" s="1"/>
  <c r="G74" i="3" s="1"/>
  <c r="L74" i="3" s="1"/>
  <c r="J76" i="3"/>
  <c r="K76" i="3" s="1"/>
  <c r="G76" i="3" s="1"/>
  <c r="L76" i="3" s="1"/>
  <c r="J36" i="3"/>
  <c r="K36" i="3" s="1"/>
  <c r="G36" i="3" s="1"/>
  <c r="L54" i="3"/>
  <c r="L52" i="3"/>
  <c r="G89" i="3" l="1"/>
  <c r="G90" i="6"/>
  <c r="G102" i="6"/>
  <c r="L16" i="6"/>
  <c r="G16" i="6"/>
  <c r="G123" i="6"/>
  <c r="L123" i="6"/>
  <c r="G15" i="6"/>
  <c r="L15" i="6"/>
  <c r="L42" i="6"/>
  <c r="G42" i="6"/>
  <c r="L22" i="6"/>
  <c r="G22" i="6"/>
  <c r="L27" i="6"/>
  <c r="G27" i="6"/>
  <c r="G40" i="6"/>
  <c r="L40" i="6"/>
  <c r="L33" i="6"/>
  <c r="G33" i="6"/>
  <c r="L12" i="6"/>
  <c r="G12" i="6"/>
  <c r="L36" i="6"/>
  <c r="G36" i="6"/>
  <c r="L30" i="6"/>
  <c r="G30" i="6"/>
  <c r="L122" i="6"/>
  <c r="G122" i="6"/>
  <c r="L25" i="6"/>
  <c r="G25" i="6"/>
  <c r="L121" i="6"/>
  <c r="G121" i="6"/>
  <c r="L20" i="6"/>
  <c r="G20" i="6"/>
  <c r="L39" i="6"/>
  <c r="G39" i="6"/>
  <c r="L114" i="6"/>
  <c r="G114" i="6"/>
  <c r="L14" i="6"/>
  <c r="G14" i="6"/>
  <c r="L124" i="6"/>
  <c r="G124" i="6"/>
  <c r="G24" i="6"/>
  <c r="L28" i="6"/>
  <c r="G28" i="6"/>
  <c r="G35" i="6"/>
  <c r="L35" i="6"/>
  <c r="L41" i="6"/>
  <c r="G41" i="6"/>
  <c r="G19" i="6"/>
  <c r="L19" i="6"/>
  <c r="G26" i="6"/>
  <c r="L26" i="6"/>
  <c r="L125" i="6"/>
  <c r="G125" i="6"/>
  <c r="L31" i="6"/>
  <c r="G31" i="6"/>
  <c r="G109" i="6"/>
  <c r="L109" i="6"/>
  <c r="G97" i="6"/>
  <c r="L97" i="6"/>
  <c r="G72" i="6"/>
  <c r="L72" i="6" s="1"/>
  <c r="G60" i="6"/>
  <c r="L60" i="6"/>
  <c r="G77" i="6"/>
  <c r="L77" i="6" s="1"/>
  <c r="G65" i="6"/>
  <c r="L65" i="6" s="1"/>
  <c r="G52" i="6"/>
  <c r="L52" i="6"/>
  <c r="G70" i="6"/>
  <c r="L70" i="6" s="1"/>
  <c r="G58" i="6"/>
  <c r="L58" i="6" s="1"/>
  <c r="G75" i="6"/>
  <c r="L75" i="6"/>
  <c r="G63" i="6"/>
  <c r="L63" i="6" s="1"/>
  <c r="G80" i="6"/>
  <c r="L80" i="6" s="1"/>
  <c r="G68" i="6"/>
  <c r="L68" i="6"/>
  <c r="G73" i="6"/>
  <c r="L73" i="6" s="1"/>
  <c r="G61" i="6"/>
  <c r="L61" i="6" s="1"/>
  <c r="G107" i="6"/>
  <c r="L107" i="6"/>
  <c r="G78" i="6"/>
  <c r="L78" i="6" s="1"/>
  <c r="G66" i="6"/>
  <c r="L66" i="6" s="1"/>
  <c r="G84" i="6"/>
  <c r="L84" i="6"/>
  <c r="G71" i="6"/>
  <c r="L71" i="6" s="1"/>
  <c r="G59" i="6"/>
  <c r="L59" i="6" s="1"/>
  <c r="G101" i="6"/>
  <c r="L101" i="6"/>
  <c r="G76" i="6"/>
  <c r="L76" i="6" s="1"/>
  <c r="G64" i="6"/>
  <c r="L64" i="6" s="1"/>
  <c r="G82" i="6"/>
  <c r="L82" i="6"/>
  <c r="G69" i="6"/>
  <c r="L69" i="6" s="1"/>
  <c r="G57" i="6"/>
  <c r="L57" i="6" s="1"/>
  <c r="G87" i="6"/>
  <c r="L87" i="6"/>
  <c r="G74" i="6"/>
  <c r="L74" i="6" s="1"/>
  <c r="G62" i="6"/>
  <c r="L62" i="6" s="1"/>
  <c r="G92" i="6"/>
  <c r="L92" i="6"/>
  <c r="G79" i="6"/>
  <c r="L79" i="6" s="1"/>
  <c r="G67" i="6"/>
  <c r="L67" i="6" s="1"/>
  <c r="G54" i="6"/>
  <c r="L54" i="6"/>
  <c r="L44" i="3"/>
  <c r="G27" i="3"/>
  <c r="L27" i="3" s="1"/>
  <c r="G99" i="3"/>
  <c r="L99" i="3"/>
  <c r="G12" i="3"/>
  <c r="L20" i="3"/>
  <c r="G20" i="3"/>
  <c r="G33" i="3"/>
  <c r="L33" i="3" s="1"/>
  <c r="G14" i="3"/>
  <c r="L14" i="3"/>
  <c r="L40" i="3"/>
  <c r="G40" i="3"/>
  <c r="G26" i="3"/>
  <c r="L26" i="3" s="1"/>
  <c r="G102" i="3"/>
  <c r="L102" i="3"/>
  <c r="G25" i="3"/>
  <c r="L25" i="3" s="1"/>
  <c r="G41" i="3"/>
  <c r="L41" i="3" s="1"/>
  <c r="L28" i="3"/>
  <c r="G28" i="3"/>
  <c r="G39" i="3"/>
  <c r="G103" i="3"/>
  <c r="L103" i="3" s="1"/>
  <c r="G30" i="3"/>
  <c r="L30" i="3" s="1"/>
  <c r="L105" i="3"/>
  <c r="G105" i="3"/>
  <c r="G104" i="3"/>
  <c r="L104" i="3" s="1"/>
  <c r="G15" i="3"/>
  <c r="L15" i="3" s="1"/>
  <c r="L31" i="3"/>
  <c r="G31" i="3"/>
  <c r="G100" i="3"/>
  <c r="L100" i="3"/>
  <c r="G106" i="3"/>
  <c r="L106" i="3"/>
  <c r="G16" i="3"/>
  <c r="L16" i="3"/>
  <c r="L101" i="3"/>
  <c r="G101" i="3"/>
  <c r="L107" i="3"/>
  <c r="G107" i="3"/>
  <c r="G22" i="3"/>
  <c r="L22" i="3" s="1"/>
  <c r="G19" i="3"/>
  <c r="L19" i="3" s="1"/>
  <c r="G104" i="6"/>
  <c r="G94" i="6"/>
  <c r="G53" i="6"/>
  <c r="L53" i="6" s="1"/>
  <c r="G50" i="6"/>
  <c r="L50" i="6" s="1"/>
  <c r="G55" i="6"/>
  <c r="L55" i="6" s="1"/>
  <c r="G51" i="6"/>
  <c r="L51" i="6" s="1"/>
  <c r="G48" i="6"/>
  <c r="L48" i="6" s="1"/>
  <c r="G49" i="6"/>
  <c r="L49" i="6" s="1"/>
  <c r="G46" i="6"/>
  <c r="L46" i="6" s="1"/>
  <c r="G47" i="6"/>
  <c r="L47" i="6" s="1"/>
  <c r="G45" i="6"/>
  <c r="L45" i="6" s="1"/>
  <c r="L50" i="3"/>
  <c r="G45" i="3"/>
  <c r="L45" i="3" s="1"/>
  <c r="L53" i="3"/>
  <c r="G53" i="3"/>
  <c r="G51" i="3"/>
  <c r="L51" i="3" s="1"/>
  <c r="G49" i="3"/>
  <c r="L49" i="3" s="1"/>
  <c r="G48" i="3"/>
  <c r="L48" i="3" s="1"/>
  <c r="G47" i="3"/>
  <c r="L47" i="3" s="1"/>
  <c r="G46" i="3"/>
  <c r="L46" i="3" s="1"/>
  <c r="L35" i="3"/>
  <c r="G106" i="6"/>
  <c r="G111" i="6"/>
  <c r="G100" i="6"/>
  <c r="G112" i="6"/>
  <c r="G88" i="6"/>
  <c r="G108" i="6"/>
  <c r="G96" i="6"/>
  <c r="L96" i="6" s="1"/>
  <c r="G95" i="3"/>
  <c r="G77" i="3"/>
  <c r="G55" i="3" s="1"/>
  <c r="M55" i="3" s="1"/>
  <c r="G87" i="3"/>
  <c r="G97" i="3"/>
  <c r="L82" i="3"/>
  <c r="L79" i="3"/>
  <c r="G91" i="3"/>
  <c r="L36" i="3"/>
  <c r="G81" i="3"/>
  <c r="G93" i="3"/>
  <c r="G24" i="3"/>
  <c r="L24" i="3"/>
  <c r="G83" i="6"/>
  <c r="G95" i="6"/>
  <c r="G99" i="6"/>
  <c r="G105" i="6"/>
  <c r="G93" i="6"/>
  <c r="G89" i="6"/>
  <c r="G103" i="6"/>
  <c r="G91" i="6"/>
  <c r="G85" i="6"/>
  <c r="L96" i="3"/>
  <c r="G86" i="3"/>
  <c r="G84" i="3"/>
  <c r="L39" i="3" l="1"/>
  <c r="G37" i="3"/>
  <c r="G98" i="3"/>
  <c r="G17" i="6"/>
  <c r="M17" i="6" s="1"/>
  <c r="L138" i="6"/>
  <c r="G78" i="3"/>
  <c r="G32" i="6"/>
  <c r="M32" i="6" s="1"/>
  <c r="G56" i="6"/>
  <c r="M56" i="6" s="1"/>
  <c r="G17" i="3"/>
  <c r="M17" i="3" s="1"/>
  <c r="G11" i="3"/>
  <c r="L12" i="3"/>
  <c r="G44" i="6"/>
  <c r="M44" i="6" s="1"/>
  <c r="M21" i="6"/>
  <c r="G43" i="3"/>
  <c r="M43" i="3" s="1"/>
  <c r="M37" i="6"/>
  <c r="G11" i="6"/>
  <c r="F113" i="6"/>
  <c r="G21" i="3"/>
  <c r="M21" i="3" s="1"/>
  <c r="F126" i="6"/>
  <c r="G81" i="6"/>
  <c r="M81" i="6" s="1"/>
  <c r="H131" i="3"/>
  <c r="F108" i="3"/>
  <c r="L119" i="3" l="1"/>
  <c r="M11" i="3"/>
  <c r="G10" i="6"/>
  <c r="H144" i="6" s="1"/>
  <c r="M11" i="6"/>
  <c r="M10" i="6" s="1"/>
  <c r="K144" i="6" s="1"/>
  <c r="G42" i="3"/>
  <c r="F42" i="3" s="1"/>
  <c r="M113" i="6"/>
  <c r="K146" i="6" s="1"/>
  <c r="H146" i="6"/>
  <c r="M43" i="6"/>
  <c r="K145" i="6" s="1"/>
  <c r="H149" i="6"/>
  <c r="G43" i="6"/>
  <c r="H145" i="6" s="1"/>
  <c r="H128" i="3"/>
  <c r="M98" i="3"/>
  <c r="K128" i="3" s="1"/>
  <c r="F98" i="3"/>
  <c r="M78" i="3"/>
  <c r="H127" i="3" l="1"/>
  <c r="F10" i="6"/>
  <c r="G138" i="6"/>
  <c r="M9" i="6"/>
  <c r="K143" i="6" s="1"/>
  <c r="G9" i="6"/>
  <c r="F43" i="6"/>
  <c r="M42" i="3"/>
  <c r="G32" i="3" l="1"/>
  <c r="G10" i="3" s="1"/>
  <c r="M37" i="3"/>
  <c r="H143" i="6"/>
  <c r="H148" i="6" s="1"/>
  <c r="H150" i="6" s="1"/>
  <c r="F138" i="6"/>
  <c r="F141" i="6" s="1"/>
  <c r="L139" i="6" s="1"/>
  <c r="K151" i="6" s="1"/>
  <c r="K127" i="3"/>
  <c r="M32" i="3" l="1"/>
  <c r="M10" i="3" s="1"/>
  <c r="G119" i="3" l="1"/>
  <c r="F119" i="3" s="1"/>
  <c r="F122" i="3" s="1"/>
  <c r="L120" i="3" s="1"/>
  <c r="K133" i="3" s="1"/>
  <c r="G9" i="3"/>
  <c r="H125" i="3" s="1"/>
  <c r="H130" i="3" s="1"/>
  <c r="H132" i="3" s="1"/>
  <c r="F10" i="3"/>
  <c r="H126" i="3"/>
  <c r="K126" i="3"/>
  <c r="M9" i="3"/>
  <c r="K125" i="3" s="1"/>
</calcChain>
</file>

<file path=xl/sharedStrings.xml><?xml version="1.0" encoding="utf-8"?>
<sst xmlns="http://schemas.openxmlformats.org/spreadsheetml/2006/main" count="2676" uniqueCount="1295">
  <si>
    <t>3.1.2 โครงสร้างหลักสูตร</t>
  </si>
  <si>
    <t>1) หมวดวิชาศึกษาทั่วไป</t>
  </si>
  <si>
    <t xml:space="preserve">ไม่น้อยกว่า </t>
  </si>
  <si>
    <t>30 หน่วยกิต</t>
  </si>
  <si>
    <t>- กลุ่มสาระอยู่ดีมีสุข</t>
  </si>
  <si>
    <t>ไม่น้อยกว่า</t>
  </si>
  <si>
    <t>4 หน่วยกิต</t>
  </si>
  <si>
    <t>- กลุ่มสาระศาสตร์แห่งผู้ประกอบการ</t>
  </si>
  <si>
    <t>3 หน่วยกิต</t>
  </si>
  <si>
    <t>- กลุ่มสาระภาษากับการสื่อสาร</t>
  </si>
  <si>
    <t>- กลุ่มสาระพลเมืองไทยและพลเมืองโลก</t>
  </si>
  <si>
    <t xml:space="preserve"> </t>
  </si>
  <si>
    <t>- กลุ่มสาระสุนทรียศาสตร์</t>
  </si>
  <si>
    <t xml:space="preserve">2) หมวดวิชาเฉพาะ </t>
  </si>
  <si>
    <t>97 หน่วยกิต</t>
  </si>
  <si>
    <t>- วิชาเฉพาะบังคับ</t>
  </si>
  <si>
    <t xml:space="preserve">- แขนงวิชาชีววิทยา </t>
  </si>
  <si>
    <t>- แขนงวิชาสัตววิทยา</t>
  </si>
  <si>
    <t>- วิชาเฉพาะเลือก</t>
  </si>
  <si>
    <t>- แขนงวิชาชีววิทยา</t>
  </si>
  <si>
    <t>3) หมวดวิชาเลือกเสรี</t>
  </si>
  <si>
    <t>6 หน่วยกิต</t>
  </si>
  <si>
    <t>4) ฝึกงาน</t>
  </si>
  <si>
    <t>120 ชั่วโมง</t>
  </si>
  <si>
    <t>- วิชาแกน</t>
  </si>
  <si>
    <t>5 หน่วยกิต</t>
  </si>
  <si>
    <t>13 หน่วยกิต</t>
  </si>
  <si>
    <t>25 หน่วยกิต</t>
  </si>
  <si>
    <t>54-62 หน่วยกิต</t>
  </si>
  <si>
    <t>54 หน่วยกิต</t>
  </si>
  <si>
    <t>62 หน่วยกิต</t>
  </si>
  <si>
    <t>10-18 หน่วยกิต</t>
  </si>
  <si>
    <t>10 หน่วยกิต</t>
  </si>
  <si>
    <t>18 หน่วยกิต</t>
  </si>
  <si>
    <t>3.1.1 จำนวนหน่วยกิตรวมตลอดหลักสูตร ไม่น้อยกว่า 133 หน่วยกิต</t>
  </si>
  <si>
    <t>1.1) กลุ่มสาระอยู่ดีมีสุข</t>
  </si>
  <si>
    <t>01175XXX</t>
  </si>
  <si>
    <t>กิจกรรมพลศึกษา</t>
  </si>
  <si>
    <t>(Physical Education Activity)</t>
  </si>
  <si>
    <t>1.3) กลุ่มสาระภาษากับการสื่อสาร</t>
  </si>
  <si>
    <t>ภาษาไทยเพื่อการสื่อสาร</t>
  </si>
  <si>
    <t>(Thai Language for Communication)</t>
  </si>
  <si>
    <t>วิชาภาษาต่างประเทศ 1 ภาษา</t>
  </si>
  <si>
    <t xml:space="preserve">วิชาสารสนเทศ/คอมพิวเตอร์ </t>
  </si>
  <si>
    <t>1.4) กลุ่มสาระพลเมืองไทยและพลเมืองโลก</t>
  </si>
  <si>
    <t>ศาสตร์แห่งแผ่นดิน</t>
  </si>
  <si>
    <t>(Knowledge of the Land)</t>
  </si>
  <si>
    <t>1.5) กลุ่มสาระสุนทรียศาสตร์</t>
  </si>
  <si>
    <t>ให้เลือกเรียนจากรายวิชาในหมวดวิชาศึกษาทั่วไป กลุ่มสาระสุนทรียศาสตร์ไม่น้อยกว่า 5 หน่วยกิต</t>
  </si>
  <si>
    <t>1.2) กลุ่มสาระศาสตร์แห่งผู้ประกอบการ</t>
  </si>
  <si>
    <t xml:space="preserve"> 1 (0-2-1)</t>
  </si>
  <si>
    <t xml:space="preserve"> 13 หน่วยกิต</t>
  </si>
  <si>
    <t>2(2-0-4)</t>
  </si>
  <si>
    <t>และให้เลือกเรียนจากรายวิชาในหมวดวิชาศึกษาทั่วไป กลุ่มสาระพลเมืองไทยและพลเมืองโลก อีกไม่น้อยกว่า 3 หน่วยกิต</t>
  </si>
  <si>
    <t xml:space="preserve">2.1) วิชาแกน </t>
  </si>
  <si>
    <t>เคมีทั่วไป</t>
  </si>
  <si>
    <t>(General Chemistry)</t>
  </si>
  <si>
    <t xml:space="preserve">ปฏิบัติการเคมีทั่วไป </t>
  </si>
  <si>
    <t>(Laboratory in General Chemistry)</t>
  </si>
  <si>
    <t>แคลคูลัส I</t>
  </si>
  <si>
    <t>(Calculus I)</t>
  </si>
  <si>
    <t>แคลคูลัส II</t>
  </si>
  <si>
    <t>(Calculus II)</t>
  </si>
  <si>
    <t>ปฏิบัติการฟิสิกส์ I</t>
  </si>
  <si>
    <t>(Laboratory in Physics I)</t>
  </si>
  <si>
    <t>ปฏิบัติการฟิสิกส์ II</t>
  </si>
  <si>
    <t>(Laboratory in Physics II)</t>
  </si>
  <si>
    <t>ฟิสิกส์พื้นฐาน I</t>
  </si>
  <si>
    <t>(Basic Physics I)</t>
  </si>
  <si>
    <t>ฟิสิกส์พื้นฐาน II</t>
  </si>
  <si>
    <t>(Basic Physics II)</t>
  </si>
  <si>
    <t>หลักชีววิทยา</t>
  </si>
  <si>
    <t>(Principles of Biology)</t>
  </si>
  <si>
    <t>ชีววิทยา ภาคปฏิบัติการ</t>
  </si>
  <si>
    <t>(Laboratory in Biology)</t>
  </si>
  <si>
    <t>โครงสร้างและหน้าที่ของเซลล์</t>
  </si>
  <si>
    <t>(Cell Structure and Function)</t>
  </si>
  <si>
    <t xml:space="preserve">2.2) วิชาเฉพาะบังคับ </t>
  </si>
  <si>
    <t>ให้เลือกเรียนแขนงใดแขนงหนึ่ง</t>
  </si>
  <si>
    <t>2.2.1) แขนงวิชาชีววิทยา</t>
  </si>
  <si>
    <t>พฤกษศาสตร์ทั่วไป</t>
  </si>
  <si>
    <t>(General Botany)</t>
  </si>
  <si>
    <t>ชีวเคมี I</t>
  </si>
  <si>
    <t>(Biochemistry I)</t>
  </si>
  <si>
    <t>ปฏิบัติการชีวเคมี I</t>
  </si>
  <si>
    <t>(Laboratory in Biochemistry I)</t>
  </si>
  <si>
    <t>ชีวเคมี II</t>
  </si>
  <si>
    <t>(Biochemistry II)</t>
  </si>
  <si>
    <t>เคมีอินทรีย์</t>
  </si>
  <si>
    <t>(Organic Chemistry)</t>
  </si>
  <si>
    <t>ปฏิบัติการเคมีอินทรีย์</t>
  </si>
  <si>
    <t>(Laboratory in Organic Chemistry)</t>
  </si>
  <si>
    <t>หลักพันธุศาสตร์</t>
  </si>
  <si>
    <t>(Principles of Genetics)</t>
  </si>
  <si>
    <t>พันธุศาสตร์ปฏิบัติการ</t>
  </si>
  <si>
    <t>(Laboratory in Genetics)</t>
  </si>
  <si>
    <t>จุลชีววิทยาทั่วไป</t>
  </si>
  <si>
    <t>(General Microbiology)</t>
  </si>
  <si>
    <t>จุลชีววิทยาพื้นฐานภาคปฏิบัติการ</t>
  </si>
  <si>
    <t>(Laboratory in Fundamental Microbiology)</t>
  </si>
  <si>
    <t>หลักสถิติ</t>
  </si>
  <si>
    <t>(Principles of Statistics)</t>
  </si>
  <si>
    <t>สัตววิทยาทั่วไป</t>
  </si>
  <si>
    <t>(General Zoology)</t>
  </si>
  <si>
    <t>สรีรวิทยาของสัตว์</t>
  </si>
  <si>
    <t>(Animal Physiology)</t>
  </si>
  <si>
    <t>สรีรวิทยาของสัตว์ภาคปฏิบัติการ</t>
  </si>
  <si>
    <t>(Animal Physiology Laboratory)</t>
  </si>
  <si>
    <t>นิเวศวิทยา</t>
  </si>
  <si>
    <t>(Ecology)</t>
  </si>
  <si>
    <t>นิเวศวิทยาปฏิบัติการ</t>
  </si>
  <si>
    <t>(Ecology Laboratory)</t>
  </si>
  <si>
    <t>การสืบพันธุ์และชีววิทยาการเจริญ</t>
  </si>
  <si>
    <t>(Reproduction and Developmental Biology)</t>
  </si>
  <si>
    <t>อนุกรมวิธานและความหลากหลายทางชีวภาพ</t>
  </si>
  <si>
    <t>(Taxonomy and Diversity)</t>
  </si>
  <si>
    <t>วิวัฒนาการ</t>
  </si>
  <si>
    <t>(Evolution)</t>
  </si>
  <si>
    <t>ระเบียบวิธีวิจัยพื้นฐานทางชีววิทยา</t>
  </si>
  <si>
    <t>3(3-0-6)</t>
  </si>
  <si>
    <t>(Basic Research Methods in Biology)</t>
  </si>
  <si>
    <t>สัมมนา</t>
  </si>
  <si>
    <t>(Seminar)</t>
  </si>
  <si>
    <t>โครงงานทางชีววิทยา</t>
  </si>
  <si>
    <t>(Project in Biology)</t>
  </si>
  <si>
    <t>2.2.2) แขนงสัตววิทยา</t>
  </si>
  <si>
    <t xml:space="preserve">ชีวเคมี II </t>
  </si>
  <si>
    <t>สัตว์มีกระดูกสันหลัง</t>
  </si>
  <si>
    <t>(Vertebrate Zoology)</t>
  </si>
  <si>
    <t>สัตว์ไม่มีกระดูกสันหลัง</t>
  </si>
  <si>
    <t>(Invertebrate Zoology)</t>
  </si>
  <si>
    <t>ระเบียบวิธีวิจัยพื้นฐานทางสัตววิทยา</t>
  </si>
  <si>
    <t>(Basic Research Methods in Zoology)</t>
  </si>
  <si>
    <t>โครงงานทางสัตววิทยา</t>
  </si>
  <si>
    <t>(Project in Zoology)</t>
  </si>
  <si>
    <t>(Taxonomy and Biodiversity)</t>
  </si>
  <si>
    <t>3(2-3-6)</t>
  </si>
  <si>
    <t>1(0-3-2)</t>
  </si>
  <si>
    <t>4(4-0-8)</t>
  </si>
  <si>
    <t>4(3-3-8)</t>
  </si>
  <si>
    <t>และให้เลือกเรียนจากรายวิชาในหมวดวิชาศึกษาทั่วไป กลุ่มสาระอยู่ดีมีสุข อีกไม่น้อยกว่า 3 หน่วยกิต</t>
  </si>
  <si>
    <t>ให้เลือกเรียนจากรายวิชาในหมวดวิชาศึกษาทั่วไป กลุ่มสาระศาสตร์แห่งผู้ประกอบการ ไม่น้อยกว่า 3 หน่วยกิต</t>
  </si>
  <si>
    <t>3(0-9-5)</t>
  </si>
  <si>
    <t>9( - - )</t>
  </si>
  <si>
    <t>1( - - )</t>
  </si>
  <si>
    <t>ให้เลือกเรียนรายวิชาในแขนงวิชาเดียวกับวิชาเฉพาะบังคับไม่น้อยกว่า 10-18 หน่วยกิต</t>
  </si>
  <si>
    <t>2.3.1) แขนงชีววิทยา</t>
  </si>
  <si>
    <t>หลักพิษวิทยา</t>
  </si>
  <si>
    <t>(Principles of Toxicology)</t>
  </si>
  <si>
    <t>ชีววิทยาอุตสาหกรรม</t>
  </si>
  <si>
    <t>(Industrial Biology)</t>
  </si>
  <si>
    <t>ฟิสิกส์ชีวภาพเบื้องต้น</t>
  </si>
  <si>
    <t>(Introduction to Biophysics)</t>
  </si>
  <si>
    <t>เอกสารทางชีววิทยา</t>
  </si>
  <si>
    <t>(Biological Literature)</t>
  </si>
  <si>
    <t>การวาดภาพทางชีววิทยา</t>
  </si>
  <si>
    <t>(Biological Drawing)</t>
  </si>
  <si>
    <t>กลไกและการทำงานในเซลล์</t>
  </si>
  <si>
    <t>(Mechanical and Function in the Cell)</t>
  </si>
  <si>
    <t>การเพาะเลี้ยงเซลล์สัตว์</t>
  </si>
  <si>
    <t>(Animal Cell Culture)</t>
  </si>
  <si>
    <t>หลักชีววิทยาของเซลล์และโมเลกุล</t>
  </si>
  <si>
    <t>(Principles of Cell and Molecular Biology)</t>
  </si>
  <si>
    <t>ชีววิทยาของมะเร็ง</t>
  </si>
  <si>
    <t>(Biology of Cancer)</t>
  </si>
  <si>
    <t>นิติชีววิทยา</t>
  </si>
  <si>
    <t>(Forensic Biology)</t>
  </si>
  <si>
    <t>ชีววิทยาระดับเซลล์และโมเลกุลของหอยฝาเดียว</t>
  </si>
  <si>
    <t>(Cell and Molecular Biology of Gastropods)</t>
  </si>
  <si>
    <t>ไบโอเมตรี</t>
  </si>
  <si>
    <t>(Biometry)</t>
  </si>
  <si>
    <t>นิเวศวิทยาประชากร</t>
  </si>
  <si>
    <t>(Population Ecology)</t>
  </si>
  <si>
    <t>ชีววิทยาของมลพิษ</t>
  </si>
  <si>
    <t>(Pollution Biology)</t>
  </si>
  <si>
    <t>ชีวภัณฑ์ควบคุมทางการเกษตรและสาธารณสุข</t>
  </si>
  <si>
    <t>(Biological Control Agents in Agriculture and Public Health)</t>
  </si>
  <si>
    <t>นิเวศเคมี</t>
  </si>
  <si>
    <t>(Chemical Ecology)</t>
  </si>
  <si>
    <t>เทคโนโลยีเลียนแบบธรรมชาติ</t>
  </si>
  <si>
    <t>(Biomimetics)</t>
  </si>
  <si>
    <t>เรื่องเฉพาะทางชีววิทยา</t>
  </si>
  <si>
    <t>(Selected Topics in Biology)</t>
  </si>
  <si>
    <t>ปัญหาพิเศษ</t>
  </si>
  <si>
    <t>(Special Problem)</t>
  </si>
  <si>
    <t>2.3.2) แขนงสัตววิทยา</t>
  </si>
  <si>
    <t>การเก็บและรักษาสภาพตัวอย่างสัตว์</t>
  </si>
  <si>
    <t>(Collection and Preservation of Zoological Specimens)</t>
  </si>
  <si>
    <t>สรีรวิทยาของมนุษย์</t>
  </si>
  <si>
    <t>(Human Physiology)</t>
  </si>
  <si>
    <t>กายวิภาคเปรียบเทียบของคอร์เดต</t>
  </si>
  <si>
    <t>(Chordate Comparative Anatomy)</t>
  </si>
  <si>
    <t>การศึกษาภาคสนามทางสัตววิทยา</t>
  </si>
  <si>
    <t>(Field Study in Zoology)</t>
  </si>
  <si>
    <t>ไมโครเทคนิคทางสัตว์</t>
  </si>
  <si>
    <t>(Animal Microtechnique)</t>
  </si>
  <si>
    <t>วิทยาเอ็มบริโอ</t>
  </si>
  <si>
    <t>(Embryology)</t>
  </si>
  <si>
    <t>วิทยาเอ็มบริโอของสัตว์ไม่มีกระดูกสันหลัง</t>
  </si>
  <si>
    <t>(Embryology of Invertebrates)</t>
  </si>
  <si>
    <t>จุลกายวิภาคศาสตร์</t>
  </si>
  <si>
    <t>(Microanatomy)</t>
  </si>
  <si>
    <t>การเติบโตของเซลล์สัตว์</t>
  </si>
  <si>
    <t>(Animal Cell Growth)</t>
  </si>
  <si>
    <t>ประสาทกายวิภาคศาสตร์</t>
  </si>
  <si>
    <t>(Neuroanatomy)</t>
  </si>
  <si>
    <t>วิทยากระดูก</t>
  </si>
  <si>
    <t>(Osteology)</t>
  </si>
  <si>
    <t>ปักษินวิทยา</t>
  </si>
  <si>
    <t>(Ornithology)</t>
  </si>
  <si>
    <t>วิทยาสัตว์เลี้ยงลูกด้วยนม</t>
  </si>
  <si>
    <t>(Mammalology)</t>
  </si>
  <si>
    <t>วิทยาสัตว์เลื้อยคลาน</t>
  </si>
  <si>
    <t>(Herpetology)</t>
  </si>
  <si>
    <t>อนุกรมวิธานของสัตว์</t>
  </si>
  <si>
    <t>(Animal Taxonomy)</t>
  </si>
  <si>
    <t>อนุกรมวิธานของแพลงก์ตอนสัตว์น้ำจืด</t>
  </si>
  <si>
    <t>(Taxonomy of Freshwater Zooplankton)</t>
  </si>
  <si>
    <t>ชีววิทยาของไนดาเรียน</t>
  </si>
  <si>
    <t>(Biology of Cnidarian)</t>
  </si>
  <si>
    <t>ชีววิทยาของโพรโตซัว</t>
  </si>
  <si>
    <t>(Biology of the Protozoa)</t>
  </si>
  <si>
    <t>ชีววิทยาของหอยกาบน้ำจืด</t>
  </si>
  <si>
    <t>(Biology of Freshwater Mussel)</t>
  </si>
  <si>
    <t>วิทยาต่อมไร้ท่อ</t>
  </si>
  <si>
    <t>(Endocrinology)</t>
  </si>
  <si>
    <t>การใช้สัตว์ทดลอง</t>
  </si>
  <si>
    <t>(Using of Laboratory Animals)</t>
  </si>
  <si>
    <t xml:space="preserve">สรีรวิทยาขั้นสูงของสัตว์ </t>
  </si>
  <si>
    <t>(Advanced in Animal Physiology)</t>
  </si>
  <si>
    <t>พฤติกรรมของสัตว์</t>
  </si>
  <si>
    <t>(Ethology)</t>
  </si>
  <si>
    <t>สรีรวิทยาของระบบประสาท</t>
  </si>
  <si>
    <t>(Neurophysiology)</t>
  </si>
  <si>
    <t>วิทยาต่อมไร้ท่อและการสืบพันธุ์</t>
  </si>
  <si>
    <t>(Endocrinology and Reproduction)</t>
  </si>
  <si>
    <t>ปรสิตวิทยา</t>
  </si>
  <si>
    <t>(Parasitology)</t>
  </si>
  <si>
    <t>วิทยาหนอนตัวกลม</t>
  </si>
  <si>
    <t>(Nematology)</t>
  </si>
  <si>
    <t>วิทยาภูมิคุ้มกันเปรียบเทียบ</t>
  </si>
  <si>
    <t>(Comparative Immunology)</t>
  </si>
  <si>
    <t>นิเวศวิทยาของสัตว์</t>
  </si>
  <si>
    <t>(Animal Ecology)</t>
  </si>
  <si>
    <t>เรื่องเฉพาะทางสัตววิทยา</t>
  </si>
  <si>
    <t>(Selected Topics in Zoology)</t>
  </si>
  <si>
    <t>(Special Problems)</t>
  </si>
  <si>
    <t xml:space="preserve">2.3) วิชาเฉพาะเลือก </t>
  </si>
  <si>
    <t>1(1-0-2)</t>
  </si>
  <si>
    <t>10หน่วยกิต</t>
  </si>
  <si>
    <t>3(1-6-5)</t>
  </si>
  <si>
    <t>4(2-4-6)</t>
  </si>
  <si>
    <t>1-3</t>
  </si>
  <si>
    <t>จำนวนหน่วยกิตรวมตลอดหลักสูตร ไม่น้อยกว่า 133 หน่วยกิต</t>
  </si>
  <si>
    <t>ภาควิชาสัตววิทยา คณะวิทยาศาสตร์ มหาวิทยาลัยเกษตรศาสตร์</t>
  </si>
  <si>
    <t>รหัสประจำตัว</t>
  </si>
  <si>
    <t>หลักสูตรปริญญาวิทยาศาสตรบัณฑิต (ชีววิทยา)  สาขาวิชาชีววิทยา (ปรับปรุง 2561)</t>
  </si>
  <si>
    <t>1.1) กลุ่มสาระอยู่ดีมีสุข  ไม่น้อยกว่า 4 หน่วยกิต</t>
  </si>
  <si>
    <t>1) หมวดวิชาศึกษาทั่วไป  ไม่น้อยกว่า 30 หน่วยกิต</t>
  </si>
  <si>
    <t>1.2) กลุ่มสาระศาสตร์แห่งผู้ประกอบการ  ไม่น้อยกว่า  3 หน่วยกิต</t>
  </si>
  <si>
    <t>1.3) กลุ่มสาระภาษากับการสื่อสาร  13 หน่วยกิต</t>
  </si>
  <si>
    <t>1.4) กลุ่มสาระพลเมืองไทยและพลเมืองโลก  ไม่น้อยกว่า  5 หน่วยกิต</t>
  </si>
  <si>
    <t>1.5) กลุ่มสาระสุนทรียศาสตร์  ไม่น้อยกว่า  5 หน่วยกิต</t>
  </si>
  <si>
    <t>2) หมวดวิชาเฉพาะ   ไม่น้อยกว่า  97 หน่วยกิต</t>
  </si>
  <si>
    <t>2.1) วิชาแกน   25 หน่วยกิต</t>
  </si>
  <si>
    <t>2.2) วิชาเฉพาะบังคับ  54 หน่วยกิต</t>
  </si>
  <si>
    <t>2.3) วิชาเฉพาะเลือก  ไม่น้อยกว่า 18 หน่วยกิต</t>
  </si>
  <si>
    <t>3) หมวดวิชาเลือกเสรี  ไม่น้อยกว่า  6 หน่วยกิต</t>
  </si>
  <si>
    <t>4) ฝึกงาน  ไม่น้อยกว่า  120  ชั่วโมง</t>
  </si>
  <si>
    <t>หลักสูตรปริญญาวิทยาศาสตรบัณฑิต (ชีววิทยา)  สาขาวิชาสัตววิทยา (ปรับปรุง 2561)</t>
  </si>
  <si>
    <t>2.3) วิชาเฉพาะเลือก  ไม่น้อยกว่า 10 หน่วยกิต</t>
  </si>
  <si>
    <t>ใบตรวจสอบการลงทะเบียนเรียนตามหลักสูตร</t>
  </si>
  <si>
    <t>01403111</t>
  </si>
  <si>
    <t>01403112</t>
  </si>
  <si>
    <t>01417111</t>
  </si>
  <si>
    <t>01417112</t>
  </si>
  <si>
    <t>01420113</t>
  </si>
  <si>
    <t>01420114</t>
  </si>
  <si>
    <t>01420117</t>
  </si>
  <si>
    <t>01420118</t>
  </si>
  <si>
    <t>01424111</t>
  </si>
  <si>
    <t>01424112</t>
  </si>
  <si>
    <t>01424455</t>
  </si>
  <si>
    <t>01401114</t>
  </si>
  <si>
    <t>01402311</t>
  </si>
  <si>
    <t>01402312</t>
  </si>
  <si>
    <t>01402313</t>
  </si>
  <si>
    <t>01403221</t>
  </si>
  <si>
    <t>01403222</t>
  </si>
  <si>
    <t>01416312</t>
  </si>
  <si>
    <t>01419211</t>
  </si>
  <si>
    <t>01419214</t>
  </si>
  <si>
    <t>01422111</t>
  </si>
  <si>
    <t>01423113</t>
  </si>
  <si>
    <t>01423351</t>
  </si>
  <si>
    <t>01423352</t>
  </si>
  <si>
    <t>01424381</t>
  </si>
  <si>
    <t>01424382</t>
  </si>
  <si>
    <t>01424454</t>
  </si>
  <si>
    <t>01424483</t>
  </si>
  <si>
    <t>01424484</t>
  </si>
  <si>
    <t>01424491</t>
  </si>
  <si>
    <t>01424497</t>
  </si>
  <si>
    <t>01424499</t>
  </si>
  <si>
    <t>01424281</t>
  </si>
  <si>
    <t>01424311</t>
  </si>
  <si>
    <t>01424331</t>
  </si>
  <si>
    <t>01424396</t>
  </si>
  <si>
    <t>01424411</t>
  </si>
  <si>
    <t>01424451</t>
  </si>
  <si>
    <t>01424452</t>
  </si>
  <si>
    <t>01424453</t>
  </si>
  <si>
    <t>01424456</t>
  </si>
  <si>
    <t>01424458</t>
  </si>
  <si>
    <t>01424459</t>
  </si>
  <si>
    <t>01424473</t>
  </si>
  <si>
    <t>01424481</t>
  </si>
  <si>
    <t>01424482</t>
  </si>
  <si>
    <t>01424485</t>
  </si>
  <si>
    <t>01424486</t>
  </si>
  <si>
    <t>01424492</t>
  </si>
  <si>
    <t>01424496</t>
  </si>
  <si>
    <t>01424498</t>
  </si>
  <si>
    <t>เกรด
(2)</t>
  </si>
  <si>
    <t>หน่วยกิตXเกรด
(1) x (2)</t>
  </si>
  <si>
    <t>หมายเหตุ</t>
  </si>
  <si>
    <t>ภาค</t>
  </si>
  <si>
    <t>ปีการศึกษา</t>
  </si>
  <si>
    <t>โครงสร้างหลักสูตร/รายวิชา</t>
  </si>
  <si>
    <t>ระดับคะแนน</t>
  </si>
  <si>
    <t>หน่วยกิต
(1)</t>
  </si>
  <si>
    <t>ลงทะเบียนเรียน</t>
  </si>
  <si>
    <t>สถานที่ฝึกงาน :</t>
  </si>
  <si>
    <t>ระยะเวลาฝึกงาน :</t>
  </si>
  <si>
    <t>ชั่วโมง</t>
  </si>
  <si>
    <t>ผลการศึกษา</t>
  </si>
  <si>
    <t>1) หมวดวิชาศึกษาทั่วไป ไม่น้อยกว่า  30 หน่วยกิต</t>
  </si>
  <si>
    <t>2) หมวดวิชาเฉพาะ  ไม่น้อยกว่า  97 หน่วยกิต</t>
  </si>
  <si>
    <t>4) ฝึกงาน ไม่น้อยกว่า  120 ชั่วโมง</t>
  </si>
  <si>
    <t>หน่วยกิต</t>
  </si>
  <si>
    <t>ผลการฝึก</t>
  </si>
  <si>
    <t>รายวิชาที่ติด F (ทุกวิชา ทุกไม้)</t>
  </si>
  <si>
    <t>ผลคะแนนเฉลี่ย</t>
  </si>
  <si>
    <t>ผลรวม (หน่วยกิต x เกรด)</t>
  </si>
  <si>
    <t>ความเห็นของอาจารย์ที่ปรึกษา</t>
  </si>
  <si>
    <t>ลายมือชื่ออาจารย์ที่ปรึกษา</t>
  </si>
  <si>
    <t>รหัสอาจารย์ที่ปรึกษา D35…………..</t>
  </si>
  <si>
    <t>วันที่ ............./...................................../.......................</t>
  </si>
  <si>
    <t>หน่วยกิตที่ศึกษาไม่ผ่าน</t>
  </si>
  <si>
    <t>หน่วยกิตที่ศึกษาผ่าน</t>
  </si>
  <si>
    <t>หน่วยกิตที่ศึกษาทั้งหมด</t>
  </si>
  <si>
    <t>01416311</t>
  </si>
  <si>
    <t>01423491</t>
  </si>
  <si>
    <t>01423497</t>
  </si>
  <si>
    <t>01423499</t>
  </si>
  <si>
    <t>01423421</t>
  </si>
  <si>
    <t>01423441</t>
  </si>
  <si>
    <t>2.2) วิชาเฉพาะบังคับ  62 หน่วยกิต</t>
  </si>
  <si>
    <t>01423243</t>
  </si>
  <si>
    <t>01423251</t>
  </si>
  <si>
    <t>01423311</t>
  </si>
  <si>
    <t>01423381</t>
  </si>
  <si>
    <t>01423413</t>
  </si>
  <si>
    <t>01423414</t>
  </si>
  <si>
    <t>01423415</t>
  </si>
  <si>
    <t>01423416</t>
  </si>
  <si>
    <t>01423417</t>
  </si>
  <si>
    <t>01423418</t>
  </si>
  <si>
    <t>01423419</t>
  </si>
  <si>
    <t>01423426</t>
  </si>
  <si>
    <t>01423427</t>
  </si>
  <si>
    <t>01423428</t>
  </si>
  <si>
    <t>01423431</t>
  </si>
  <si>
    <t>01423432</t>
  </si>
  <si>
    <t>01423443</t>
  </si>
  <si>
    <t>01423445</t>
  </si>
  <si>
    <t>01423447</t>
  </si>
  <si>
    <t>01423451</t>
  </si>
  <si>
    <t>01423452</t>
  </si>
  <si>
    <t>01423453</t>
  </si>
  <si>
    <t>01423454</t>
  </si>
  <si>
    <t>01423455</t>
  </si>
  <si>
    <t>01423459</t>
  </si>
  <si>
    <t>01423461</t>
  </si>
  <si>
    <t>01423462</t>
  </si>
  <si>
    <t>01423464</t>
  </si>
  <si>
    <t>01423481</t>
  </si>
  <si>
    <t>01423496</t>
  </si>
  <si>
    <t>01423498</t>
  </si>
  <si>
    <t>นางสาวฉัตรรุ้ง</t>
  </si>
  <si>
    <t>วาสนา</t>
  </si>
  <si>
    <t>นางสาวธนภรณ์</t>
  </si>
  <si>
    <t>เวชพันธ์</t>
  </si>
  <si>
    <t>นางสาวชฏยาธร</t>
  </si>
  <si>
    <t>พัฒนรักษ์</t>
  </si>
  <si>
    <t>นางสาวณิชกานต์</t>
  </si>
  <si>
    <t>ทิพยนุกูล</t>
  </si>
  <si>
    <t>นางสาวปิยะพร</t>
  </si>
  <si>
    <t>พุทธกำเนิด</t>
  </si>
  <si>
    <t>นางสาวอภิสรา</t>
  </si>
  <si>
    <t>ชูช่วย</t>
  </si>
  <si>
    <t>นางสาวอัญชิสา</t>
  </si>
  <si>
    <t>มะลิทอง</t>
  </si>
  <si>
    <t>นางสาวกัลยรัตน์</t>
  </si>
  <si>
    <t>สุขเกษม</t>
  </si>
  <si>
    <t>นางสาวชนินาถ</t>
  </si>
  <si>
    <t>แสงศิริ</t>
  </si>
  <si>
    <t>นายภทรภร</t>
  </si>
  <si>
    <t>กูลตรง</t>
  </si>
  <si>
    <t>นางสาวมณฑิรา</t>
  </si>
  <si>
    <t>เดชะกุล</t>
  </si>
  <si>
    <t>นางสาวเรวดี</t>
  </si>
  <si>
    <t>เพิ่มพูน</t>
  </si>
  <si>
    <t>นางสาววิภาวดี</t>
  </si>
  <si>
    <t>เรืองเดช</t>
  </si>
  <si>
    <t>นางสาวสโรชา</t>
  </si>
  <si>
    <t>เหล่าเร่ง</t>
  </si>
  <si>
    <t>นางสาวสุนิวิภา</t>
  </si>
  <si>
    <t>บัวสระ</t>
  </si>
  <si>
    <t>นางสาวณัฏฐา</t>
  </si>
  <si>
    <t>ศรีพรหม</t>
  </si>
  <si>
    <t>นายพันธกานต์</t>
  </si>
  <si>
    <t>จันทรบุตร</t>
  </si>
  <si>
    <t>นางสาวพิชชา</t>
  </si>
  <si>
    <t>อินทร์น้อย</t>
  </si>
  <si>
    <t>นายภานุวัฒน์</t>
  </si>
  <si>
    <t>ฟุ้งเจริญกุล</t>
  </si>
  <si>
    <t>นายพัชรพล</t>
  </si>
  <si>
    <t>สาดะระ</t>
  </si>
  <si>
    <t>นางสาวกัญญารัตน์</t>
  </si>
  <si>
    <t>คำจริง</t>
  </si>
  <si>
    <t>นายจักรภัทร</t>
  </si>
  <si>
    <t>สร้อยวิชา</t>
  </si>
  <si>
    <t>นางสาวชุติมา</t>
  </si>
  <si>
    <t>ชวนะนิกุล</t>
  </si>
  <si>
    <t>นางสาวณัฐวรัทย์</t>
  </si>
  <si>
    <t>ศรียาภัย</t>
  </si>
  <si>
    <t>นางสาวธันยชนก</t>
  </si>
  <si>
    <t>ขวัญดำ</t>
  </si>
  <si>
    <t>นายธีรศักดิ์</t>
  </si>
  <si>
    <t>บุญสุข</t>
  </si>
  <si>
    <t>นางสาวประภาภรณ์</t>
  </si>
  <si>
    <t>เยาวรัตน์</t>
  </si>
  <si>
    <t>นางสาวภัทราภรณ์</t>
  </si>
  <si>
    <t>ทิมดา</t>
  </si>
  <si>
    <t>นายภูวนัย</t>
  </si>
  <si>
    <t>สภาพศรี</t>
  </si>
  <si>
    <t>นางสาวมัลลิกา</t>
  </si>
  <si>
    <t>ชูสกุล</t>
  </si>
  <si>
    <t>นางสาวเยาวมาศ</t>
  </si>
  <si>
    <t>เจริญศิลป์</t>
  </si>
  <si>
    <t>นายศรัณย์ภัทร</t>
  </si>
  <si>
    <t>จำใช้</t>
  </si>
  <si>
    <t>นางสาวสุชานัน</t>
  </si>
  <si>
    <t>เพราะประโคน</t>
  </si>
  <si>
    <t>นางสาวสุปวีณ์</t>
  </si>
  <si>
    <t>เสนาพันธ์</t>
  </si>
  <si>
    <t>นางสาวสุวิภา</t>
  </si>
  <si>
    <t>สุขสมกิจ</t>
  </si>
  <si>
    <t>นางสาวอภิญญา</t>
  </si>
  <si>
    <t>ระบาล</t>
  </si>
  <si>
    <t>นางสาวกัลยาวดี</t>
  </si>
  <si>
    <t>ศรีสุนทร</t>
  </si>
  <si>
    <t>นายกิจจา</t>
  </si>
  <si>
    <t>เสนีย์วงศ์ ณ อยุธยา</t>
  </si>
  <si>
    <t>นางสาวพิชญาภา</t>
  </si>
  <si>
    <t>แสงเทียน</t>
  </si>
  <si>
    <t>นางสาวณัฐวศา</t>
  </si>
  <si>
    <t>ภูริสัตย์</t>
  </si>
  <si>
    <t>นางสาวชฎาภรณ์</t>
  </si>
  <si>
    <t>คำสิงห์วงษ์</t>
  </si>
  <si>
    <t>นางสาวปารณีย์</t>
  </si>
  <si>
    <t>หอยนกคง</t>
  </si>
  <si>
    <t>นางสาวญาณิศา</t>
  </si>
  <si>
    <t>เดชภักดี</t>
  </si>
  <si>
    <t>นางสาวปรียาภรณ์</t>
  </si>
  <si>
    <t>อนุจันทร์</t>
  </si>
  <si>
    <t>นายสุรพัศ</t>
  </si>
  <si>
    <t>กาญจนชุมพล</t>
  </si>
  <si>
    <t>นางสาวนภัสวรรณ</t>
  </si>
  <si>
    <t>ชูพันธ์</t>
  </si>
  <si>
    <t>นายชัยสิทธิ์</t>
  </si>
  <si>
    <t>เย็นเยือก</t>
  </si>
  <si>
    <t>นางสาวธชาภรณ์</t>
  </si>
  <si>
    <t>กัณหาไชย</t>
  </si>
  <si>
    <t>นางสาวฉัตรสุดา</t>
  </si>
  <si>
    <t>สุรชัยจรินทร์</t>
  </si>
  <si>
    <t>นางสาวณัฐรัตน์</t>
  </si>
  <si>
    <t>ทิพย์สูตร</t>
  </si>
  <si>
    <t>นางสาวณัฐวดี</t>
  </si>
  <si>
    <t>นายสุชาครีย์</t>
  </si>
  <si>
    <t>หงษ์คำสร้าง</t>
  </si>
  <si>
    <t>นางสาวอัจจิมา</t>
  </si>
  <si>
    <t>บุตรหลัง</t>
  </si>
  <si>
    <t>นายพีรณัฐ</t>
  </si>
  <si>
    <t>จันทร์หมื่น</t>
  </si>
  <si>
    <t>นายวีระพงศ์</t>
  </si>
  <si>
    <t>หนูมา</t>
  </si>
  <si>
    <t>นางสาวปณัดดา</t>
  </si>
  <si>
    <t>มีสกุล</t>
  </si>
  <si>
    <t>นางสาวศุทธวดี</t>
  </si>
  <si>
    <t>จรรยากูล</t>
  </si>
  <si>
    <t>นายศุภกร</t>
  </si>
  <si>
    <t>แสงนภากาศ</t>
  </si>
  <si>
    <t>นางสาวพรพิมล</t>
  </si>
  <si>
    <t>วิริยาจาร</t>
  </si>
  <si>
    <t>นางสาวสิณัชฌาย์</t>
  </si>
  <si>
    <t>จันทร์เจริญ</t>
  </si>
  <si>
    <t>นางสาวสุชาวดี</t>
  </si>
  <si>
    <t>อิงคนินันท์</t>
  </si>
  <si>
    <t>นางสาวธรรมพร</t>
  </si>
  <si>
    <t>เพียรพร้อม</t>
  </si>
  <si>
    <t>นางสาวกนกวรรณ</t>
  </si>
  <si>
    <t>นุ่นด้วง</t>
  </si>
  <si>
    <t>อ้นเอี่ยม</t>
  </si>
  <si>
    <t>นายกิตติคุณ</t>
  </si>
  <si>
    <t>สุขสมัย</t>
  </si>
  <si>
    <t>นายกิตติพงษ์</t>
  </si>
  <si>
    <t>บุญญาวัฒน์</t>
  </si>
  <si>
    <t>นางสาวปริยาภัทร</t>
  </si>
  <si>
    <t>ปฐมาวัฒนากาญจน์</t>
  </si>
  <si>
    <t>นางสาวสุขรดา</t>
  </si>
  <si>
    <t>เม่นคล้าย</t>
  </si>
  <si>
    <t>นางสาวฐิติกา</t>
  </si>
  <si>
    <t>ขำวอน</t>
  </si>
  <si>
    <t>นางสาวณัชชา</t>
  </si>
  <si>
    <t>นันต์จารุวงศ์</t>
  </si>
  <si>
    <t>นางสาวปรีดาภรณ์</t>
  </si>
  <si>
    <t>จันดา</t>
  </si>
  <si>
    <t>นายภูมินทร์</t>
  </si>
  <si>
    <t>พานิชกุล</t>
  </si>
  <si>
    <t>นางสาววรวรรณ</t>
  </si>
  <si>
    <t>พลสวัสดิ์</t>
  </si>
  <si>
    <t>นางสาวศรัณยา</t>
  </si>
  <si>
    <t>คำพิมพ์</t>
  </si>
  <si>
    <t>นางสาวศิริพร</t>
  </si>
  <si>
    <t>ฤทธิ์ศิริ</t>
  </si>
  <si>
    <t>นายสิทธิกรณ์</t>
  </si>
  <si>
    <t>สุขแจ่ม</t>
  </si>
  <si>
    <t>นางสาวธนวรรณ</t>
  </si>
  <si>
    <t>โชติกมาศ</t>
  </si>
  <si>
    <t>นายกิตติทัต</t>
  </si>
  <si>
    <t>จันทขัมมา</t>
  </si>
  <si>
    <t>นายธนธรณ์</t>
  </si>
  <si>
    <t>เตียนโพธิ์ทอง</t>
  </si>
  <si>
    <t>นางสาวธัญญาทิพย์</t>
  </si>
  <si>
    <t>ขาวมาลา</t>
  </si>
  <si>
    <t>นางสาวชนิดาภา</t>
  </si>
  <si>
    <t>แก้วจันทร์</t>
  </si>
  <si>
    <t>นางสาววันทาทิพย์</t>
  </si>
  <si>
    <t>พุกสุข</t>
  </si>
  <si>
    <t>นางสาวณัฐณิชา</t>
  </si>
  <si>
    <t>เกิดวิบูรณ์</t>
  </si>
  <si>
    <t>นางสาวธนัญญา</t>
  </si>
  <si>
    <t>วรรณศิริ</t>
  </si>
  <si>
    <t>นางสาวธีมาพร</t>
  </si>
  <si>
    <t>สารสิทธิ์</t>
  </si>
  <si>
    <t>นางสาวประภัสสรณ์</t>
  </si>
  <si>
    <t>ค้ำชู</t>
  </si>
  <si>
    <t>นางสาวประภาศรี</t>
  </si>
  <si>
    <t>ธาราวาสน์</t>
  </si>
  <si>
    <t>นางสาวปรีญาพัชญ์</t>
  </si>
  <si>
    <t>นนทศักดิ์ธนโชติ</t>
  </si>
  <si>
    <t>นางสาวปุณญาดา</t>
  </si>
  <si>
    <t>อรุณโน</t>
  </si>
  <si>
    <t>นางสาวพัชฎาภา</t>
  </si>
  <si>
    <t>ภักดีบำเพ็ญ</t>
  </si>
  <si>
    <t>นายพิสิษฐ์สรรค์</t>
  </si>
  <si>
    <t>พึ่งพวก</t>
  </si>
  <si>
    <t>นางสาวรังสิมา</t>
  </si>
  <si>
    <t>บุญส่ง</t>
  </si>
  <si>
    <t>นางสาวอรวรรณ</t>
  </si>
  <si>
    <t>ประสิทธิ์</t>
  </si>
  <si>
    <t>นางสาวกรพินธ์ุ</t>
  </si>
  <si>
    <t>พิไลโชค</t>
  </si>
  <si>
    <t>นายกวิณ</t>
  </si>
  <si>
    <t>กลั่นกลิ่น</t>
  </si>
  <si>
    <t>นายเฉลิมชัย</t>
  </si>
  <si>
    <t>อุ่นแก้ว</t>
  </si>
  <si>
    <t>นางสาวชรัตน์ดา</t>
  </si>
  <si>
    <t>นวลเลื่อน</t>
  </si>
  <si>
    <t>นางสาวซูซันนา</t>
  </si>
  <si>
    <t>ยาวิชัย</t>
  </si>
  <si>
    <t>นายณัฐกฤต</t>
  </si>
  <si>
    <t>หลำคำ</t>
  </si>
  <si>
    <t>บุญยิ้ม</t>
  </si>
  <si>
    <t>รัตนโชติพานิช</t>
  </si>
  <si>
    <t>นางสาวธัญญพัทธ์</t>
  </si>
  <si>
    <t>เมธีทวีพิทักษ์</t>
  </si>
  <si>
    <t>นางสาวธีราพร</t>
  </si>
  <si>
    <t>หอมกลิ่น</t>
  </si>
  <si>
    <t>นางสาวปนัดดา</t>
  </si>
  <si>
    <t>โปร่งฟ้า</t>
  </si>
  <si>
    <t>นางสาวปนัศยา</t>
  </si>
  <si>
    <t>อารี</t>
  </si>
  <si>
    <t>นางสาวพรชนก</t>
  </si>
  <si>
    <t>แก้วหนองแสง</t>
  </si>
  <si>
    <t>นางสาวพรหมพร</t>
  </si>
  <si>
    <t>ภุมรินทร์</t>
  </si>
  <si>
    <t>สถาพร</t>
  </si>
  <si>
    <t>นางสาวภคนันท์</t>
  </si>
  <si>
    <t>ปานประเสริฐ</t>
  </si>
  <si>
    <t>นางสาวสุภัททา</t>
  </si>
  <si>
    <t>ประสมทรัพย์</t>
  </si>
  <si>
    <t>นางสาวโสภาลักษณ์</t>
  </si>
  <si>
    <t>พึ่งทัศน์</t>
  </si>
  <si>
    <t>นางสาวอดิภา</t>
  </si>
  <si>
    <t>ศรีอินทร์</t>
  </si>
  <si>
    <t>อ่องแตง</t>
  </si>
  <si>
    <t>นางสาวกรวลัย</t>
  </si>
  <si>
    <t>ตุ่นแก้ว</t>
  </si>
  <si>
    <t>นางสาวชลิดา</t>
  </si>
  <si>
    <t>บุตรโรทัย</t>
  </si>
  <si>
    <t>นางสาวปวีณ์ธิดา</t>
  </si>
  <si>
    <t>สมตระกูล</t>
  </si>
  <si>
    <t>นางสาวสิริวิภา</t>
  </si>
  <si>
    <t>แสงจินดา</t>
  </si>
  <si>
    <t>นางสาวสตรีรัตน์</t>
  </si>
  <si>
    <t>พราหมณ์เกษม</t>
  </si>
  <si>
    <t>นางสาวกชกร</t>
  </si>
  <si>
    <t>อธิจันทรรัตน์</t>
  </si>
  <si>
    <t>นางสาวกรณ์ภัสสรณ์</t>
  </si>
  <si>
    <t>เอกอำนวยกุล</t>
  </si>
  <si>
    <t>นางสาวกัณฐ์ภรณ์</t>
  </si>
  <si>
    <t>พื้นผา</t>
  </si>
  <si>
    <t>นายกีรติ</t>
  </si>
  <si>
    <t>ยั่งยืน</t>
  </si>
  <si>
    <t>นางสาวจีรนันท์</t>
  </si>
  <si>
    <t>แก้วเนตร</t>
  </si>
  <si>
    <t>เพ็งจู</t>
  </si>
  <si>
    <t>นายชลฐิษ</t>
  </si>
  <si>
    <t>จันทร์รุ่ง</t>
  </si>
  <si>
    <t>นางสาวดวงฤดี</t>
  </si>
  <si>
    <t>โตมั่นคง</t>
  </si>
  <si>
    <t>นางสาวธรรณพร</t>
  </si>
  <si>
    <t>ไล้รักษา</t>
  </si>
  <si>
    <t>นางสาวปาริฉัตร</t>
  </si>
  <si>
    <t>เต็มใจ</t>
  </si>
  <si>
    <t>นายปุณณวิชญ์</t>
  </si>
  <si>
    <t>จำปาพันธ์</t>
  </si>
  <si>
    <t>นางสาวมนัสวี</t>
  </si>
  <si>
    <t>มงคลปราณีตเลิศ</t>
  </si>
  <si>
    <t>นางสาวศศิภรณ์</t>
  </si>
  <si>
    <t>กุลเถื่อน</t>
  </si>
  <si>
    <t>นายอาณกร</t>
  </si>
  <si>
    <t>มณีวงษ์</t>
  </si>
  <si>
    <t>นางสาวฮันนาน</t>
  </si>
  <si>
    <t>อยู่เจริญ</t>
  </si>
  <si>
    <t>นางสาวปาณิศา</t>
  </si>
  <si>
    <t>ธัญลักษณ์มะระ</t>
  </si>
  <si>
    <t>นางสาวไอลดา</t>
  </si>
  <si>
    <t>ตรีสุคนธ์ทิพย์</t>
  </si>
  <si>
    <t>นางสาวพรไพลิน</t>
  </si>
  <si>
    <t>เฟื่องใย</t>
  </si>
  <si>
    <t>นางสาวมาติการณ์</t>
  </si>
  <si>
    <t>สวัสดิ์พานิช</t>
  </si>
  <si>
    <t>นายวรดล</t>
  </si>
  <si>
    <t>งามบุญคุปต์</t>
  </si>
  <si>
    <t>นางสาววสุดา</t>
  </si>
  <si>
    <t>ชุมบ้านยาง</t>
  </si>
  <si>
    <t>นายกฤษฎา</t>
  </si>
  <si>
    <t>รุ่งโรจน์</t>
  </si>
  <si>
    <t>นางสาวมัฌชิมา</t>
  </si>
  <si>
    <t>ยับ</t>
  </si>
  <si>
    <t>นายสิฏฐ์ธนะ</t>
  </si>
  <si>
    <t>อภิธนวงศ์</t>
  </si>
  <si>
    <t>นางสาวชมพูนุท</t>
  </si>
  <si>
    <t>มากมี</t>
  </si>
  <si>
    <t>นางสาวชาคริยา</t>
  </si>
  <si>
    <t>รุ่งระวิ</t>
  </si>
  <si>
    <t>นางสาวชารียา</t>
  </si>
  <si>
    <t>ศิวิไล</t>
  </si>
  <si>
    <t>จินาพุก</t>
  </si>
  <si>
    <t>นายภูริณัฐ</t>
  </si>
  <si>
    <t>หนูเหมือน</t>
  </si>
  <si>
    <t>นางสาวกรรญกร</t>
  </si>
  <si>
    <t>รุ่งชัยยันต์</t>
  </si>
  <si>
    <t>นายชญานนท์</t>
  </si>
  <si>
    <t>เนินริมหนอง</t>
  </si>
  <si>
    <t>นางสาวชนิกานต์</t>
  </si>
  <si>
    <t>หงษ์เวียงจันทร์</t>
  </si>
  <si>
    <t>นางสาวฐิติรัตน์</t>
  </si>
  <si>
    <t>ศรีสุวรรณ์</t>
  </si>
  <si>
    <t>ศิริเลิศ</t>
  </si>
  <si>
    <t>นางสาวนาราพรรธน์</t>
  </si>
  <si>
    <t>ธนานนท์วีระกุล</t>
  </si>
  <si>
    <t>นายบดินทร์</t>
  </si>
  <si>
    <t>บุญทิพย์</t>
  </si>
  <si>
    <t>นางสาวปานฤทัย</t>
  </si>
  <si>
    <t>มงคลนำ</t>
  </si>
  <si>
    <t>นางสาวรักษิณา</t>
  </si>
  <si>
    <t>ซุ่ยยัง</t>
  </si>
  <si>
    <t>นางสาวรัตนา</t>
  </si>
  <si>
    <t>นามพิลา</t>
  </si>
  <si>
    <t>นางสาววลัญช์</t>
  </si>
  <si>
    <t>สินภูธร</t>
  </si>
  <si>
    <t>นางสาววิมลสิริ</t>
  </si>
  <si>
    <t>ชาญเขตรการณ์</t>
  </si>
  <si>
    <t>แสงสุวรรณ</t>
  </si>
  <si>
    <t>นางสาวอารียา</t>
  </si>
  <si>
    <t>สังข์วิฑูณ</t>
  </si>
  <si>
    <t>นางสาวอารีรัตน์</t>
  </si>
  <si>
    <t>ศรีสองคอน</t>
  </si>
  <si>
    <t>พวงสด</t>
  </si>
  <si>
    <t>นายธนาธิป</t>
  </si>
  <si>
    <t>ไม้เกตุ</t>
  </si>
  <si>
    <t>นางสาวศุภรา</t>
  </si>
  <si>
    <t>เซียตระกูล</t>
  </si>
  <si>
    <t>นางสาวปริศนา</t>
  </si>
  <si>
    <t>แข็งฤทธิ์</t>
  </si>
  <si>
    <t>นายนาอิม</t>
  </si>
  <si>
    <t>หะยีสาแม</t>
  </si>
  <si>
    <t>นางสาวปภัสรา</t>
  </si>
  <si>
    <t>ดวงเนตร</t>
  </si>
  <si>
    <t>นายวรณัฐ</t>
  </si>
  <si>
    <t>กองแก้ว</t>
  </si>
  <si>
    <t>นางสาวสุพิชญา</t>
  </si>
  <si>
    <t>ชมทองเทศ</t>
  </si>
  <si>
    <t>นางสาวกัญญาณัฐ</t>
  </si>
  <si>
    <t>ทรงมัจฉา</t>
  </si>
  <si>
    <t>นางสาวจริญดา</t>
  </si>
  <si>
    <t>บุญมา</t>
  </si>
  <si>
    <t>นายฉันทพัฒน์</t>
  </si>
  <si>
    <t>ฉันทวัธน์</t>
  </si>
  <si>
    <t>นางสาวฉันท์สินี</t>
  </si>
  <si>
    <t>จิตต์งาม</t>
  </si>
  <si>
    <t>นางสาวณัฎฐณิชา</t>
  </si>
  <si>
    <t>วณิชพัทธ์</t>
  </si>
  <si>
    <t>นายธนวัฒน์</t>
  </si>
  <si>
    <t>โพธิพุกกณะ</t>
  </si>
  <si>
    <t>นายนราวิชญ์</t>
  </si>
  <si>
    <t>ศาสตร์ศิริ</t>
  </si>
  <si>
    <t>นางสาวพัทธวีร์</t>
  </si>
  <si>
    <t>เอี่ยมพรชัย</t>
  </si>
  <si>
    <t>นายพีรพัฒน์</t>
  </si>
  <si>
    <t>จันทร์น้อย</t>
  </si>
  <si>
    <t>นางสาวสุพิชญาน์</t>
  </si>
  <si>
    <t>อร่ามเรืองรัตน์</t>
  </si>
  <si>
    <t>นางสาวกัญญาวีร์</t>
  </si>
  <si>
    <t>จิรยศสมบูรณ์</t>
  </si>
  <si>
    <t>นายคุณากร</t>
  </si>
  <si>
    <t>ทองสุวรรณ</t>
  </si>
  <si>
    <t>นางสาวจินจุฑา</t>
  </si>
  <si>
    <t>ไตรทิพย์</t>
  </si>
  <si>
    <t>นางสาวธชกร</t>
  </si>
  <si>
    <t>ศรีสมวงศ์</t>
  </si>
  <si>
    <t>นางสาวนฤชา</t>
  </si>
  <si>
    <t>แก้วตาทิพย์</t>
  </si>
  <si>
    <t>ปิ่นแท่ง</t>
  </si>
  <si>
    <t>นางสาวปยุดา</t>
  </si>
  <si>
    <t>บำรุงเมือง</t>
  </si>
  <si>
    <t>นางสาวพรรวษา</t>
  </si>
  <si>
    <t>เมตตาจิตร์</t>
  </si>
  <si>
    <t>นางสาวพัฑฒิดา</t>
  </si>
  <si>
    <t>อู่วิเชียร</t>
  </si>
  <si>
    <t>นางสาวพิมพ์ลภัส</t>
  </si>
  <si>
    <t>โสธรรุ่งรังษี</t>
  </si>
  <si>
    <t>นางสาวสุธาสินี</t>
  </si>
  <si>
    <t>สุพรรณนิธิ</t>
  </si>
  <si>
    <t>นายสุรชัช</t>
  </si>
  <si>
    <t>เชิญนิยม</t>
  </si>
  <si>
    <t>นางสาวอาทิตยา</t>
  </si>
  <si>
    <t>พุฒิมา</t>
  </si>
  <si>
    <t>นางสาวณัฐหทัย</t>
  </si>
  <si>
    <t>วชิรตันติวงศ์</t>
  </si>
  <si>
    <t>นางสาวอรฤทัย</t>
  </si>
  <si>
    <t>ปริพรชัยพัชร์</t>
  </si>
  <si>
    <t>นายธนโชติ</t>
  </si>
  <si>
    <t>ชาญอสิกุลพิทยา</t>
  </si>
  <si>
    <t>บุญสวน</t>
  </si>
  <si>
    <t>นางสาวเพชรลดา</t>
  </si>
  <si>
    <t>แสงเพ็ชร</t>
  </si>
  <si>
    <t>นางสาวณัชฌามน</t>
  </si>
  <si>
    <t>กิจสมบูรณ์โลหะ</t>
  </si>
  <si>
    <t>นายธชาพัฒน์</t>
  </si>
  <si>
    <t>พิบูลนนท์นิธิ</t>
  </si>
  <si>
    <t>นางสาวประทุม</t>
  </si>
  <si>
    <t>สรรพการ</t>
  </si>
  <si>
    <t>นางสาวภัคจีรา</t>
  </si>
  <si>
    <t>อุตตะมา</t>
  </si>
  <si>
    <t>นางสาวระพีพัฒน์</t>
  </si>
  <si>
    <t>แพหมอ</t>
  </si>
  <si>
    <t>นางสาวสุวนัน</t>
  </si>
  <si>
    <t>ขันแก้ว</t>
  </si>
  <si>
    <t>นางสาวกัลยลักษณ์</t>
  </si>
  <si>
    <t>ทองสกุล</t>
  </si>
  <si>
    <t>นายเกนคิ</t>
  </si>
  <si>
    <t>มาทซูโอะ</t>
  </si>
  <si>
    <t>นางสาวชนัญธิดา</t>
  </si>
  <si>
    <t>อภิสิทธิ์เวชการ</t>
  </si>
  <si>
    <t>นายฐิติวัชร์</t>
  </si>
  <si>
    <t>โสมจันทร์</t>
  </si>
  <si>
    <t>นายทิตติ</t>
  </si>
  <si>
    <t>ศรีกฤษณ์</t>
  </si>
  <si>
    <t>นายธนากร</t>
  </si>
  <si>
    <t>พัชรินทร์กุล</t>
  </si>
  <si>
    <t>นายธัญวุฒิ</t>
  </si>
  <si>
    <t>มูลน้อย</t>
  </si>
  <si>
    <t>นางสาวธาราธร</t>
  </si>
  <si>
    <t>มั่นสุวรรณ</t>
  </si>
  <si>
    <t>นางสาวนพรัตน์</t>
  </si>
  <si>
    <t>เอกพานิช</t>
  </si>
  <si>
    <t>นางสาวนันทิชา</t>
  </si>
  <si>
    <t>สิทธิ</t>
  </si>
  <si>
    <t>นางสาวน่านฟ้า</t>
  </si>
  <si>
    <t>เนียมสุวรรณ์</t>
  </si>
  <si>
    <t>นางสาวนุชนาฎ</t>
  </si>
  <si>
    <t>สุริยันต์</t>
  </si>
  <si>
    <t>นางสาวบุญญาณี</t>
  </si>
  <si>
    <t>พลอยแหวน</t>
  </si>
  <si>
    <t>นายปุญญพัฒน์</t>
  </si>
  <si>
    <t>พันหอม</t>
  </si>
  <si>
    <t>นางสาวพิมพ์ดารินดร์</t>
  </si>
  <si>
    <t>ว่องธนากิจ</t>
  </si>
  <si>
    <t>นางสาวภควดี</t>
  </si>
  <si>
    <t>พรหมพานิช</t>
  </si>
  <si>
    <t>นายวศิน</t>
  </si>
  <si>
    <t>กันสาด</t>
  </si>
  <si>
    <t>นางสาวศรวณีย์</t>
  </si>
  <si>
    <t>ทอดแสน</t>
  </si>
  <si>
    <t>นางสาวศศิธร</t>
  </si>
  <si>
    <t>บัญญัติศิลป์</t>
  </si>
  <si>
    <t>นายศุภณัฐ</t>
  </si>
  <si>
    <t>ปี่บัว</t>
  </si>
  <si>
    <t>ตันตะโยธิน</t>
  </si>
  <si>
    <t>นางสาวอมลรดา</t>
  </si>
  <si>
    <t>ทองโปร่ง</t>
  </si>
  <si>
    <t>นางสาวอรพรรณ</t>
  </si>
  <si>
    <t>ปลื้มผล</t>
  </si>
  <si>
    <t>นางสาวอัจจิมาธร</t>
  </si>
  <si>
    <t>ยมพาลไพ่</t>
  </si>
  <si>
    <t>ชีววิทยา</t>
  </si>
  <si>
    <t>สัตววิทยา</t>
  </si>
  <si>
    <t>รหัส</t>
  </si>
  <si>
    <t>ชื่อ</t>
  </si>
  <si>
    <t>สกุล</t>
  </si>
  <si>
    <t>สาขา</t>
  </si>
  <si>
    <t>อ.ที่ปรึกษา</t>
  </si>
  <si>
    <t>สาขาวิชา</t>
  </si>
  <si>
    <t>อาจารย์ที่ปรึกษา</t>
  </si>
  <si>
    <t>Calculus I</t>
  </si>
  <si>
    <t>Laboratory in Physics I</t>
  </si>
  <si>
    <t>Basic Physics I</t>
  </si>
  <si>
    <t>Principles of Biology</t>
  </si>
  <si>
    <t>General Chemistry</t>
  </si>
  <si>
    <t>Laboratory in General Chemistry</t>
  </si>
  <si>
    <t>Calculus II</t>
  </si>
  <si>
    <t>Laboratory in Physics II</t>
  </si>
  <si>
    <t>Basic Physics II</t>
  </si>
  <si>
    <t>Organic Chemistry</t>
  </si>
  <si>
    <t>General Botany</t>
  </si>
  <si>
    <t>Laboratory in Organic Chemistry</t>
  </si>
  <si>
    <t>Principles of Statistics</t>
  </si>
  <si>
    <t>General Zoology</t>
  </si>
  <si>
    <t>Laboratory in Genetics</t>
  </si>
  <si>
    <t>General Microbiology</t>
  </si>
  <si>
    <t>Laboratory in Fundamental Microbiology</t>
  </si>
  <si>
    <t>Ecology</t>
  </si>
  <si>
    <t>Ecology Laboratory</t>
  </si>
  <si>
    <t>Biochemistry I</t>
  </si>
  <si>
    <t>Laboratory in Biochemistry I</t>
  </si>
  <si>
    <t>Pollution Biology</t>
  </si>
  <si>
    <t>Reproduction and Developmental Biology</t>
  </si>
  <si>
    <t>Cell Structure and Function</t>
  </si>
  <si>
    <t>Forensic Biology</t>
  </si>
  <si>
    <t>Biochemistry II</t>
  </si>
  <si>
    <t>Animal Physiology</t>
  </si>
  <si>
    <t>Animal Physiology Laboratory</t>
  </si>
  <si>
    <t>Chemical Ecology</t>
  </si>
  <si>
    <t>Basic Research Methods in Biology</t>
  </si>
  <si>
    <t>Principles of Toxicology</t>
  </si>
  <si>
    <t>Animal Cell Culture</t>
  </si>
  <si>
    <t>Biometry</t>
  </si>
  <si>
    <t>Evolution</t>
  </si>
  <si>
    <t>Seminar</t>
  </si>
  <si>
    <t>Project in Biology</t>
  </si>
  <si>
    <t>Laboratory in Biology</t>
  </si>
  <si>
    <t>Principles of Genetics</t>
  </si>
  <si>
    <t>Industrial Biology</t>
  </si>
  <si>
    <t>Introduction to Biophysics</t>
  </si>
  <si>
    <t>Biological Literature</t>
  </si>
  <si>
    <t>Biological Drawing</t>
  </si>
  <si>
    <t>Principles of Cell and Molecular Biology</t>
  </si>
  <si>
    <t>Biology of Cancer</t>
  </si>
  <si>
    <t>Cell and Molecular Biology of Gastropods</t>
  </si>
  <si>
    <t>Population Ecology</t>
  </si>
  <si>
    <t>Biological Control Agents in Agriculture and Public Health</t>
  </si>
  <si>
    <t>Biomimetics</t>
  </si>
  <si>
    <t>Selected Topics in Biology</t>
  </si>
  <si>
    <t>Special Problem</t>
  </si>
  <si>
    <t>รหัสวิชา</t>
  </si>
  <si>
    <t>ชื่อวิชา</t>
  </si>
  <si>
    <t>เกรด</t>
  </si>
  <si>
    <t>เทอม</t>
  </si>
  <si>
    <t>รหัส+0</t>
  </si>
  <si>
    <t>2. หน่วยกิตที่กำลังศึกษาเทอมนี้</t>
  </si>
  <si>
    <t>3. หน่วยกิตวิชาภาษาอังกฤษที่ Pass มา</t>
  </si>
  <si>
    <t>ผลรวมหน่วยกิตที่ใช้ในการคำนวณเกรด (1-(2+3))</t>
  </si>
  <si>
    <t>1. หน่วยกิตที่ลงทะเบียนทั้งหมด (รวม F ด้วย)</t>
  </si>
  <si>
    <t>ชื่อ-สกุล :</t>
  </si>
  <si>
    <t>เข้าศึกษาเมื่อ :</t>
  </si>
  <si>
    <t>สถานที่ฝึกงาน</t>
  </si>
  <si>
    <t>เนื่องจากสถานการณ์การแพร่กระจายของเชื่อไวรัสโคโรน่า (COVID-19) ทำให้ไม่สามารถส่งนิสิตไปฝึกงานได้</t>
  </si>
  <si>
    <t>รศ.ดร.ชีวารัตน์ พรินทรากูล</t>
  </si>
  <si>
    <t>รศ.ดร.วัชริยา ภูรีวิโรจน์กุล</t>
  </si>
  <si>
    <t>ผศ.ดร.อัญชลี เอาผล</t>
  </si>
  <si>
    <t>รศ.ดร.จินดาวรรณ สิรันทวิเนติ</t>
  </si>
  <si>
    <t>อ.ดร.ปิยมา ทัศนสุวรรณ</t>
  </si>
  <si>
    <t>ผศ.ดร.ธีราพร อนันตะเศรษฐกูล</t>
  </si>
  <si>
    <t>ผศ.ดร.วิกรม รังสินธุ์</t>
  </si>
  <si>
    <t>ผศ.ดร.วุฒิ ทักษิณธรรม</t>
  </si>
  <si>
    <t>รศ.ดร.บุญเสฐียร บุญสูง</t>
  </si>
  <si>
    <t>อ.สพ.ญ.ดร.ภวิกา ลิ้มอุดมพร</t>
  </si>
  <si>
    <t>รศ.ดร.สุปิยนิตย์ ไม้แพ</t>
  </si>
  <si>
    <t>รศ.ดร.วรรณวิภา วงศ์แสงนาค</t>
  </si>
  <si>
    <t>อ.ดร.มงคล พงษ์สุชาติ</t>
  </si>
  <si>
    <t>อ.ดร.อรรถพล รุจิราวรรณ</t>
  </si>
  <si>
    <t>อ.ดร.อธิภัทร เงินหมื่น</t>
  </si>
  <si>
    <t>ผศ.อภิสิทธิ์ ทิพย์อักษร</t>
  </si>
  <si>
    <t>Collection and Preservation of Zoological Specimens</t>
  </si>
  <si>
    <t>Vertebrate Zoology</t>
  </si>
  <si>
    <t>Invertebrate Zoology</t>
  </si>
  <si>
    <t>Embryology</t>
  </si>
  <si>
    <t>Endocrinology</t>
  </si>
  <si>
    <t>Human Physiology</t>
  </si>
  <si>
    <t>Chordate Comparative Anatomy</t>
  </si>
  <si>
    <t>Field Study in Zoology</t>
  </si>
  <si>
    <t>Animal Microtechnique</t>
  </si>
  <si>
    <t>Embryology of Invertebrates</t>
  </si>
  <si>
    <t>Microanatomy</t>
  </si>
  <si>
    <t>Animal Cell Growth</t>
  </si>
  <si>
    <t>Neuroanatomy</t>
  </si>
  <si>
    <t>Osteology</t>
  </si>
  <si>
    <t>Ornithology</t>
  </si>
  <si>
    <t>Mammalology</t>
  </si>
  <si>
    <t>Herpetology</t>
  </si>
  <si>
    <t>Animal Taxonomy</t>
  </si>
  <si>
    <t>Taxonomy of Freshwater Zooplankton</t>
  </si>
  <si>
    <t>Biology of Cnidarian</t>
  </si>
  <si>
    <t>Biology of the Protozoa</t>
  </si>
  <si>
    <t>Biology of Freshwater Mussel</t>
  </si>
  <si>
    <t>Using of Laboratory Animals</t>
  </si>
  <si>
    <t>Advanced in Animal Physiology</t>
  </si>
  <si>
    <t>Ethology</t>
  </si>
  <si>
    <t>Neurophysiology</t>
  </si>
  <si>
    <t>Endocrinology and Reproduction</t>
  </si>
  <si>
    <t>Parasitology</t>
  </si>
  <si>
    <t>Nematology</t>
  </si>
  <si>
    <t>Comparative Immunology</t>
  </si>
  <si>
    <t>Animal Ecology</t>
  </si>
  <si>
    <t>Selected Topics in Zoology</t>
  </si>
  <si>
    <t>Special Problems</t>
  </si>
  <si>
    <t>รายวิชาที่ติด F</t>
  </si>
  <si>
    <t>เนื่องจากสถานการณ์การแพร่กระจายของเชื้อไวรัสโคโรน่า (COVID-19) ทำให้ไม่สามารถส่งนิสิตไปฝึกงานได้</t>
  </si>
  <si>
    <t>ผลการศึกษาตามโครงสร้างหลักสูตรปริญญาวิทยาศาสตรบัณฑิต (ชีววิทยา)  สาขาวิชาสัตววิทยา (ปรับปรุง 2561)</t>
  </si>
  <si>
    <t>ผลการศึกษาตามโครงสร้างหลักสูตรปริญญาวิทยาศาสตรบัณฑิต (ชีววิทยา)  สาขาวิชาชีววิทยา (ปรับปรุง 2561)</t>
  </si>
  <si>
    <t>Taxonomy and Biodiversity</t>
  </si>
  <si>
    <t>Mechanism and Function in the Cell</t>
  </si>
  <si>
    <t>โรงพยาบาลสมเด็จพระยุพราชสว่างแดนดิน(แผนกเทคนิคการแพทย์)</t>
  </si>
  <si>
    <t xml:space="preserve">1 - 31 พฤษภาคม 2565 </t>
  </si>
  <si>
    <t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t>
  </si>
  <si>
    <t>11 เมษายน - 31 พฤษภาคม 2565</t>
  </si>
  <si>
    <t>สถาบันนิติวิทยาศาสตร์</t>
  </si>
  <si>
    <t>14 พฤศจิกายน - 9 ธันวาคม 2565</t>
  </si>
  <si>
    <t>สวนสัตว์นครราชสีมา</t>
  </si>
  <si>
    <t>1 - 22 มิถุนายน 2565</t>
  </si>
  <si>
    <t>ฝ่ายเครื่องมือเเละวิจัยทางวิทยาศาสตร์(ห้องปฎิบัติการเทคโนโลยีชีวภาพ)</t>
  </si>
  <si>
    <t xml:space="preserve">18 เมษายน - 20 พฤษภาคม 2565 </t>
  </si>
  <si>
    <t>1 - 31 พฤษภาคม 2565</t>
  </si>
  <si>
    <t>พื้นที่โครงการอุทยานธรรมชาติวิทยาอันเนื่องมาจากพระราชดำริ สมเด็จพระกนิษฐาธิราชเจ้า กรมสมเด็จพระเทพรัตนราชสุดาฯ สยามบรมราชกุมารี (มูลนิธิกระต่ายในดวงจันทร์)</t>
  </si>
  <si>
    <t>9 - 24 พฤษภาคม 2565</t>
  </si>
  <si>
    <t>สถาบันสุขภาพสัตว์แห่งชาติ กรมปศุสัตว์ กระทรวงเกษตรและสหกรณ์  (ห้องปฎิบัติการพยาธิวิทยา)</t>
  </si>
  <si>
    <t>11 เมษายน - 30 พฤษภาคม 2565</t>
  </si>
  <si>
    <t>ภาควิชาจุลชีววิทยา คณะเภสัชศาสตร์ มหาวิทยาลัยมหิดล</t>
  </si>
  <si>
    <t>18 เมษายน - 31 พฤษภาคม 2565</t>
  </si>
  <si>
    <t>ภาควิชากายวิภาคศาสตร์ คณะสัตวแพทย์ศาสตร์  มหาวิทยาลัยเกษตรศาสตร์</t>
  </si>
  <si>
    <t>4 - 29 เมษายน 2565</t>
  </si>
  <si>
    <t>สำนักงานการอนุรักษ์ป่าไม้และพรรณพืช(กลุ่มงานวิจัยกีฏวิทยาและจุลชีววิทยาป่าไม้)</t>
  </si>
  <si>
    <t>18 เมษายน - 31 พฤษภาคม  2565</t>
  </si>
  <si>
    <t>14 พฤศจิกายน - 2 ธันวาคม 2565</t>
  </si>
  <si>
    <t>สถาบันค้นคว้าและพัฒนาผลผลิตทางการเกษตรและอุตสาหกรรมเกษตร</t>
  </si>
  <si>
    <t>12 กันยายน - 24 พฤศจิกายน 2565</t>
  </si>
  <si>
    <t>สถานีวิจัยสัตว์ป่าดอยเชียงดาว</t>
  </si>
  <si>
    <t>สถานีวิจัยประมงศรีราชา</t>
  </si>
  <si>
    <t>13-27 พฤศจิกายน 2565</t>
  </si>
  <si>
    <t>ฝ่ายเครื่องมือเเละวิจัยทางวิทยาศาสตร์(ห้องปฎิบัติการเพาะเลี้ยงเนื้อเยื่อพืช)</t>
  </si>
  <si>
    <t>18 เมษายน - 19 พฤษภาคม 2565</t>
  </si>
  <si>
    <t>ระยะเวลา</t>
  </si>
  <si>
    <t>จำนวน ไม่น้อยกว่า</t>
  </si>
  <si>
    <t>จำนวนไม่น้อยกว่า</t>
  </si>
  <si>
    <t>รศ.ดร.วชิรญาณ์ ธงอาสา</t>
  </si>
  <si>
    <t>ศ.ดร.วสกร บัลลังก์โพธิ์</t>
  </si>
  <si>
    <t>ผศ.ดร.นริศรา ปิยะแสงทอง</t>
  </si>
  <si>
    <t>รศ.ดร.นพรัตน์ สระแก้ว</t>
  </si>
  <si>
    <t>รศ.น.สพ.ดร.วีระศักดิ์ ฟุ้งเฟื่อง</t>
  </si>
  <si>
    <t>ผศ.ดร.นิตยา สมทรัพย์</t>
  </si>
  <si>
    <t>นางสาวกฤตินี</t>
  </si>
  <si>
    <t>แซ่หวง</t>
  </si>
  <si>
    <t>นายจิตกร</t>
  </si>
  <si>
    <t>สาบุตร</t>
  </si>
  <si>
    <t>นายจิระกุล</t>
  </si>
  <si>
    <t>จิตหาญ</t>
  </si>
  <si>
    <t>นางสาวจุฑาทิพย์</t>
  </si>
  <si>
    <t>จันทร์สุดา</t>
  </si>
  <si>
    <t>นางสาวชามาวีร์</t>
  </si>
  <si>
    <t>สว่างไพร</t>
  </si>
  <si>
    <t>นางสาวโชติกา</t>
  </si>
  <si>
    <t>นวนวิลัย</t>
  </si>
  <si>
    <t>นายฐิติกร</t>
  </si>
  <si>
    <t>แท่นทอง</t>
  </si>
  <si>
    <t>นางสาวณัฐชนน</t>
  </si>
  <si>
    <t>สวนมะลิ</t>
  </si>
  <si>
    <t>นางสาวณัฐมน</t>
  </si>
  <si>
    <t>กิ้มสวัสดิ์</t>
  </si>
  <si>
    <t>นางสาวณัฐริกา</t>
  </si>
  <si>
    <t>บุญราศรี</t>
  </si>
  <si>
    <t>นางสาวณัฐวัฒน์</t>
  </si>
  <si>
    <t>ศรีประเสริฐ</t>
  </si>
  <si>
    <t>นางสาวดลนภา</t>
  </si>
  <si>
    <t>ลิมปิจำนงค์</t>
  </si>
  <si>
    <t>นางสาวทัดดาว</t>
  </si>
  <si>
    <t>ดาราดิลก</t>
  </si>
  <si>
    <t>บุญมาก</t>
  </si>
  <si>
    <t>นายธนิก</t>
  </si>
  <si>
    <t>อัศยเผ่า</t>
  </si>
  <si>
    <t>นางสาวธัญชนก</t>
  </si>
  <si>
    <t>งามศิลป์</t>
  </si>
  <si>
    <t>นางสาวธารีรัตน์</t>
  </si>
  <si>
    <t>สิริเวชโยธิน</t>
  </si>
  <si>
    <t>นายนนทพัทธ์</t>
  </si>
  <si>
    <t>ผลใหญ่</t>
  </si>
  <si>
    <t>นางสาวนพมาศ</t>
  </si>
  <si>
    <t>สุขอิ่ม</t>
  </si>
  <si>
    <t>นางสาวนริศรา</t>
  </si>
  <si>
    <t>สานเมนทา</t>
  </si>
  <si>
    <t>นางสาวนิชาภา</t>
  </si>
  <si>
    <t>อึ๊งเจริญ</t>
  </si>
  <si>
    <t>นางสาวเบญญทิพย์</t>
  </si>
  <si>
    <t>จิตชาญวิชัย</t>
  </si>
  <si>
    <t>นางสาวปณิดา</t>
  </si>
  <si>
    <t>ก้อนทองคำ</t>
  </si>
  <si>
    <t>นายพันธุ์ธัช</t>
  </si>
  <si>
    <t>แก้วอินธิ</t>
  </si>
  <si>
    <t>นางสาวพาณิภัค</t>
  </si>
  <si>
    <t>คำวัฒนา</t>
  </si>
  <si>
    <t>นางสาวพิชชากร</t>
  </si>
  <si>
    <t>ศุภโสรต</t>
  </si>
  <si>
    <t>นางสาวพิชามญชุ์</t>
  </si>
  <si>
    <t>นิลเอก</t>
  </si>
  <si>
    <t>นางสาวพิมนภัส</t>
  </si>
  <si>
    <t>สิงห์ลา</t>
  </si>
  <si>
    <t>นางสาวพิมพ์พจี</t>
  </si>
  <si>
    <t>สุวรรณมณี</t>
  </si>
  <si>
    <t>นายภูมิภัทร</t>
  </si>
  <si>
    <t>นามศิริพงศ์พันธุ์</t>
  </si>
  <si>
    <t>นายเมธาสิทธิ์</t>
  </si>
  <si>
    <t>ตรีรณภูมิ</t>
  </si>
  <si>
    <t>นางสาววรัญญา</t>
  </si>
  <si>
    <t>ศรีเมือง</t>
  </si>
  <si>
    <t>นางสาววริศรา</t>
  </si>
  <si>
    <t>วงศ์ซิ้ม</t>
  </si>
  <si>
    <t>นายวัชรพล</t>
  </si>
  <si>
    <t>ตะเภาพงษ์</t>
  </si>
  <si>
    <t>นางสาวศุภกานต์</t>
  </si>
  <si>
    <t>เพ็ชรรัก</t>
  </si>
  <si>
    <t>นางสาวศุภณัฏฐา</t>
  </si>
  <si>
    <t>อุตตะระนาค</t>
  </si>
  <si>
    <t>นางสาวสัณห์สมน</t>
  </si>
  <si>
    <t>เพ็ชรเอม</t>
  </si>
  <si>
    <t>นายสิทธิพงษ์</t>
  </si>
  <si>
    <t>จอง</t>
  </si>
  <si>
    <t>นางสาวสุภิญญา</t>
  </si>
  <si>
    <t>สามารถ</t>
  </si>
  <si>
    <t>ทานทิพย์</t>
  </si>
  <si>
    <t>นางสาวอริสา</t>
  </si>
  <si>
    <t>นาคทอง</t>
  </si>
  <si>
    <t>ผศ.ดร.นิตยา  สมทรัพย์</t>
  </si>
  <si>
    <t>ผศ.ดร.ธีราพร  อนันตะเศรษฐกูล</t>
  </si>
  <si>
    <t>รศ.ดร.จินดาวรรณ  สิรันทวิเนติ</t>
  </si>
  <si>
    <t>อ.ดร.ปิยมา  ทัศนสุวรรณ</t>
  </si>
  <si>
    <t>ศ.ดร.วสกร    บัลลังก์โพธิ์</t>
  </si>
  <si>
    <t>รศ.น.สพ.ดร.วีระศักดิ์  ฟุ้งเฟื่อง</t>
  </si>
  <si>
    <t>ผศ.ดร.นริศรา  ปิยะแสงทอง</t>
  </si>
  <si>
    <t>อ.สพ.ญ.ดร.ภวิกา  ลิ้มอุดมพร</t>
  </si>
  <si>
    <t>อ.ดร.อธิภัทร   เงินหมื่น</t>
  </si>
  <si>
    <t>อ.ดร.ศจี    วรามิตร</t>
  </si>
  <si>
    <t>โอสถานนท์</t>
  </si>
  <si>
    <t>นพพันธ์</t>
  </si>
  <si>
    <t>นางสาวกัลย์ศรุตา</t>
  </si>
  <si>
    <t>ด่านรัตนกุล</t>
  </si>
  <si>
    <t>นางสาวกัลย์สุดา</t>
  </si>
  <si>
    <t>หมั่นตลุง</t>
  </si>
  <si>
    <t>นายกิตติธัช</t>
  </si>
  <si>
    <t>ภวภูวดล</t>
  </si>
  <si>
    <t>นางสาวเกศสุดา</t>
  </si>
  <si>
    <t>เยื่อแม้นพงศ์</t>
  </si>
  <si>
    <t>นางสาวเขมิสรา</t>
  </si>
  <si>
    <t>เหล่าเขตกิจ</t>
  </si>
  <si>
    <t>นายคฑาวุธ</t>
  </si>
  <si>
    <t>แก้ววิเศษ</t>
  </si>
  <si>
    <t>นางสาวจิดาภา</t>
  </si>
  <si>
    <t>เฉลยพจน์</t>
  </si>
  <si>
    <t>มั่นกำเนิด</t>
  </si>
  <si>
    <t>แจ่มศรี</t>
  </si>
  <si>
    <t>นายณัฐพล</t>
  </si>
  <si>
    <t>กุดวงค์แก้ว</t>
  </si>
  <si>
    <t>นางสาวธิญาดา</t>
  </si>
  <si>
    <t>ไพรศร</t>
  </si>
  <si>
    <t>นางสาวนนทนัช</t>
  </si>
  <si>
    <t>วงศ์อานนท์</t>
  </si>
  <si>
    <t>นายนันทพงศ์</t>
  </si>
  <si>
    <t>อินเรือน</t>
  </si>
  <si>
    <t>แฝงเสียง</t>
  </si>
  <si>
    <t>นายปรัชญา</t>
  </si>
  <si>
    <t>เจียรักสุวรรณ</t>
  </si>
  <si>
    <t>นางสาวปวันพัสตร์</t>
  </si>
  <si>
    <t>ธรรมรังษี</t>
  </si>
  <si>
    <t>นางสาวปัทมวรรณ</t>
  </si>
  <si>
    <t>ขนทรัพย์</t>
  </si>
  <si>
    <t>ศิลปเลิศลักษณ์</t>
  </si>
  <si>
    <t>นางสาวปิยาพัชร</t>
  </si>
  <si>
    <t>กันสิทธิ์</t>
  </si>
  <si>
    <t>นายพชร</t>
  </si>
  <si>
    <t>ตติบรรจงลาภ</t>
  </si>
  <si>
    <t>แสงกล้า</t>
  </si>
  <si>
    <t>สืบคำ</t>
  </si>
  <si>
    <t>นางสาวพิไลพร</t>
  </si>
  <si>
    <t>ศรีสมโภขน์</t>
  </si>
  <si>
    <t>นางสาวแพรวพราว</t>
  </si>
  <si>
    <t>จอมเกาะ</t>
  </si>
  <si>
    <t>นางสาวภัณฑิลา</t>
  </si>
  <si>
    <t>จันทร์ชมภู</t>
  </si>
  <si>
    <t>นางสาวภูริชญา</t>
  </si>
  <si>
    <t>พัชรสรวุฒิ</t>
  </si>
  <si>
    <t>นางสาวมนพัทธ์</t>
  </si>
  <si>
    <t>เลี้ยงพันธ์</t>
  </si>
  <si>
    <t>นางสาวลลิตภัทร</t>
  </si>
  <si>
    <t>ศรีพังยาง</t>
  </si>
  <si>
    <t>นางสาววรนุช</t>
  </si>
  <si>
    <t>หมาดหลู</t>
  </si>
  <si>
    <t>นางสาววรัชญา</t>
  </si>
  <si>
    <t>สิริวราพงษ์</t>
  </si>
  <si>
    <t>นางสาววรินญา</t>
  </si>
  <si>
    <t>พหลทัพ</t>
  </si>
  <si>
    <t>นางสาววัชราภรณ์</t>
  </si>
  <si>
    <t>ฟูกฟัก</t>
  </si>
  <si>
    <t>นางสาววีรดา</t>
  </si>
  <si>
    <t>อมรภคนันท์</t>
  </si>
  <si>
    <t>นางสาวศชญา</t>
  </si>
  <si>
    <t>อักษร</t>
  </si>
  <si>
    <t>นางสาวโศจิรัตน์</t>
  </si>
  <si>
    <t>แสนสุพันธุ์</t>
  </si>
  <si>
    <t>นายสิริ</t>
  </si>
  <si>
    <t>เกลื่อนกลาด</t>
  </si>
  <si>
    <t>นางสาวสุกฤตา</t>
  </si>
  <si>
    <t>พิรยะไพบูลย์วิทย์</t>
  </si>
  <si>
    <t>นางสาวสุภาศิณี</t>
  </si>
  <si>
    <t>อินทรชัย</t>
  </si>
  <si>
    <t>คำประกายกุล</t>
  </si>
  <si>
    <t>นางสาวกรวรรณ</t>
  </si>
  <si>
    <t>ประกอบใส</t>
  </si>
  <si>
    <t>ผศ.ดร.วิกรม  รังสินธุ์</t>
  </si>
  <si>
    <t>ผศ.ดร.วุฒิ  ทักษิณธรรม</t>
  </si>
  <si>
    <t>รศ.ดร.วัชริยา  ภูรีวิโรจน์กุล</t>
  </si>
  <si>
    <t>ผศ.อภิสิทธิ์  ทิพย์อักษร</t>
  </si>
  <si>
    <t>รศ.ดร.บุญเสฐียร  บุญสูง</t>
  </si>
  <si>
    <t>รศ.ดร.ชีวารัตน์  พรินทรากูล</t>
  </si>
  <si>
    <t>รศ.ดร.อัญชลี  เอาผล</t>
  </si>
  <si>
    <t>รศ.ดร.นพรัตน์  สระแก้ว</t>
  </si>
  <si>
    <t>รศ.ดร.สุปิยนิตย์    ไม้แพ</t>
  </si>
  <si>
    <t>รศ.ดร.ปราโมทย์ ชำนาญปืน</t>
  </si>
  <si>
    <t>ผศ.ดร.กรอร วงษ์กำแหง</t>
  </si>
  <si>
    <t>ผศ.ดร.พัชร ดนัยสวัสดิ์</t>
  </si>
  <si>
    <t>ภาควิชาชีวโมเลกุลและพันธุศาสตร์โรคเขตร้อน คณะเวชศาสตร์เขตร้อน มหาวิทยาลัยมหิดล</t>
  </si>
  <si>
    <t>18 เมษายน - 19 พฤษภาคม 2566</t>
  </si>
  <si>
    <t>ภาควิชาเทคโนโลยีชีวภาพ คณะอุตสาหกรรมเกษตร มหาวิทยาลัยเกษตรศาสตร์</t>
  </si>
  <si>
    <t>5 - 27 พฤศจิกายน พ.ศ. 2565</t>
  </si>
  <si>
    <t>ภาควิชาเวชศาสตร์สังคมและสิ่งแวดล้อม คณะเวชศาสตร์เขตร้อน มหาวิทยาลัยมหิดล</t>
  </si>
  <si>
    <t>คณะเศรษฐศาสตร์ มหาวิทยาลัยเกษตรศาสตร์</t>
  </si>
  <si>
    <t>24 เมษายน - 26 พฤษภาคม 2566</t>
  </si>
  <si>
    <t>ศูนย์พันธุวิศวกรรมและเทคโนโลยีชีวภาพแห่งชาติ</t>
  </si>
  <si>
    <t>3 เมษายน - 26 มิถุนายน 2566</t>
  </si>
  <si>
    <t>สถานีวิจัยสัตว์ป่าคลองแสง จังหวัดสุราษฎร์ธานี</t>
  </si>
  <si>
    <t>20 เมษายน - 20 พฤษภาคม 2566</t>
  </si>
  <si>
    <t>บริษัท เอ.พี. ฟาร์ม่า จํากัด</t>
  </si>
  <si>
    <t>สถาบันนิติวิทยาศาสตร์กระทรวงยุติธรรม</t>
  </si>
  <si>
    <t>22 พฤษภาคม 2566 - 23 มิถุนายน 2566</t>
  </si>
  <si>
    <t xml:space="preserve">สถาบันวิจัยและพัฒนาเเห่งมหาวิทยาลัยเกษตรศาสตร์ </t>
  </si>
  <si>
    <t>26 เมษายน - 31 พฤษภาคม 2566</t>
  </si>
  <si>
    <t>ศูนย์วิจัยและบริการวิชาการทางสัตวแพทย์</t>
  </si>
  <si>
    <t>20 เมษายน - 19 พฤษภาคม  2566</t>
  </si>
  <si>
    <t>สำนักงานปศุสัตว์จังหวัดสระบุรี</t>
  </si>
  <si>
    <t>20 เมษายน - 19 พฤษภาคม 2566</t>
  </si>
  <si>
    <t>19 เมษายน - 19 พฤษภาคม 2566</t>
  </si>
  <si>
    <t>ภาควิชาจุลชีววิทยาและอิมมิวโนโลยี คณะเวชศาสตร์เขตร้อน มหาวิทยาลัยมหิดล</t>
  </si>
  <si>
    <t>24 เมษายน - 2 มิถุนายน 2566</t>
  </si>
  <si>
    <t>สถาบันนิติวิทยาศาสตร์ กระทรวงยุติธรรม</t>
  </si>
  <si>
    <t>25 เมษายน - 21 พฤษภาคม 66</t>
  </si>
  <si>
    <t>21 เมษายน - 20 พฤษภาคม 2566</t>
  </si>
  <si>
    <t>22 เมษายน - 20 พฤษภาคม 2566</t>
  </si>
  <si>
    <t>24 เมษายน - 31 พฤษภาคม 2566</t>
  </si>
  <si>
    <t>21 เมษายน - 19 พฤษภาคม 2566</t>
  </si>
  <si>
    <t>24 เมษายน - 21 พฤษภาคม 66</t>
  </si>
  <si>
    <t>23 เมษายน - 21 พฤษภาคม 66</t>
  </si>
  <si>
    <t>บริษัท ไบโอม จำกัด</t>
  </si>
  <si>
    <t>3 เมษายน 2565 - 3 พฤษภาคม 2565</t>
  </si>
  <si>
    <t>23 เมษายน - 20 พฤษภาคม 2566</t>
  </si>
  <si>
    <t>24 เมษายน - 20 พฤษภาคม 2566</t>
  </si>
  <si>
    <t>บริษัท เจริญโภคภัณฑ์อาหาร จำกัด (มหาชน)</t>
  </si>
  <si>
    <t>7 - 23 มิถุนายน 2566</t>
  </si>
  <si>
    <t>26 พฤษภาคม 2566 - 23 มิถุนายน 2566 / 26 เมษายน - 20 พฤษภาคม 2566</t>
  </si>
  <si>
    <t>ศูนย์ช่วยเหลือสัตว์ป่าที่3 (เขาประทับช้าง)</t>
  </si>
  <si>
    <t>25 เมษายน 2566 - 9 มิถุนายน 2566</t>
  </si>
  <si>
    <t>27 เมษายน - 20 พฤษภาคม 2566</t>
  </si>
  <si>
    <t>สถาบันวิจัยทรัพยากรทางน้ำ จุฬาลงกรณ์มหาวิทยาลัย</t>
  </si>
  <si>
    <t>23 พฤษภาคม - 24 มิถุนายน 2566</t>
  </si>
  <si>
    <t>22 เมษายน - 21 พฤษภาคม 66</t>
  </si>
  <si>
    <t>21 เมษายน - 21 พฤษภาคม 66</t>
  </si>
  <si>
    <t>25 เมษายน - 2 มิถุนายน 2566</t>
  </si>
  <si>
    <t>24 เมษายน - 19 พฤษภาคม  2566</t>
  </si>
  <si>
    <t>23 พฤษภาคม 2566 - 23 มิถุนายน 2566</t>
  </si>
  <si>
    <t>คณะเวชศาสตร์เขตร้อน มหาวิทยาลัยมหิดล</t>
  </si>
  <si>
    <t>ศูนย์วิจัยและบริการวิชาการทางสัตวแพทย์ /สถาบันวิจัยทรัพยากรทางน้ำ จุฬาลงกรณ์มหาวิทยาลัย</t>
  </si>
  <si>
    <t>22 เมษายน - 19 พฤษภาคม  2566 / 23 พฤษภาคม - 24 มิถุนายน 2566</t>
  </si>
  <si>
    <t>ฝ่ายเครื่องมือและวิจัยทางวิทยาศาสตร์ สถาบันวิจัยและพัฒนาแห่ง มก.</t>
  </si>
  <si>
    <t>สถาบันวิจัยทรัพยากรทางน้ำ จุฬาลงกรณ์มหาวิทยาลัย / คณะเศรษฐศาสตร์ มหาวิทยาลัยเกษตรศาสตร์</t>
  </si>
  <si>
    <t>23 พฤษภาคม - 24 มิถุนายน 2566 / 24 เมษายน - 26 พฤษภาคม 2566</t>
  </si>
  <si>
    <t xml:space="preserve">สถาบันวิจัยและพัฒนาเเห่งมหาวิทยาลัยเกษตรศาสตร์/ สถาบันวิจัยทรัพยากรทางน้ำ จุฬาลงกรณ์มหาวิทยาลัย  </t>
  </si>
  <si>
    <t>3 - 21 เมษายน  2566 / 23 พฤษภาคม - 24 มิถุนายน 2566</t>
  </si>
  <si>
    <t>28 เมษายน - 20 พฤษภาคม 2566</t>
  </si>
  <si>
    <t>25 พฤษภาคม 2566 - 23 มิถุนายน 2566</t>
  </si>
  <si>
    <t>23 เมษายน - 19 พฤษภาคม  2566</t>
  </si>
  <si>
    <t>สถาบันนิติวิทยาศาสตร์กระทรวงยุติธรรม สถานีวิจัยสัตว์ป่าคลองแสง จังหวัดสุราษฎร์ธานี</t>
  </si>
  <si>
    <t>24 พฤษภาคม 2566 - 23 มิถุนายน 2566 /29 เมษายน - 20 พฤษภาคม 2566</t>
  </si>
  <si>
    <t>สถานีวิจัยสัตว์ป่าคลองแสง จังหวัดสุราษฎร์ธานี / สถาบันวิจัยทรัพยากรทางน้ำ จุฬาลงกรณ์มหาวิทยาลัย</t>
  </si>
  <si>
    <t>25 เมษายน - 20 พฤษภาคม 2566 / 23 พฤษภาคม - 23 มิถุนายน 2566</t>
  </si>
  <si>
    <t>สถาบันนิติวิทยาศาสตร์กระทรวงยุติธรรม / สถานีวิจัยสัตว์ป่าคลองแสง จังหวัดสุราษฎร์ธานี</t>
  </si>
  <si>
    <t>ศูนย์วิจัยและบริการวิชาการทางสัตวแพทย์ / สถาบันวิจัยทรัพยากรทางน้ำ จุฬาลงกรณ์มหาวิทยาลัย</t>
  </si>
  <si>
    <t>21 เมษายน - 19 พฤษภาคม  2566 / 23 พฤษภาคม - 24 มิถุนายน 2566</t>
  </si>
  <si>
    <t>ศูนย์ช่วยเหลือสัตว์ป่าที่3 ( เขาประทับช้าง ) / องค์การพิพิธภัณฑ์วิทยาศาสตร์แห่งชาติ</t>
  </si>
  <si>
    <t>24 เมษายน 2566 - 12 พฤษภาคม 2566 / 15 พฤษภาคม - 12 มิถุนายน 2566</t>
  </si>
  <si>
    <t>สถาบันนิติวิทยาศาสตร์กระทรวงยุติธรรม / โรงพยาบาลสัตว์ประเสริฐมนูกิจ</t>
  </si>
  <si>
    <t>27 พฤษภาคม 2566 - 23 มิถุนายน 2566 / 1-30 เมษายน 2566 (เฉพาะวันเสาร์และอาทิตย์)</t>
  </si>
  <si>
    <t>สถาบันนิติวิทยาศาสตร์ กระทรวงยุติธรรม / องค์การพิพิธภัณฑ์วิทยาศาสตร์แห่งชาติ</t>
  </si>
  <si>
    <t>20 เมษายน - 21 พฤษภาคม 66 / 24 พฤษภาคม - 12 มิถุนายน 2566</t>
  </si>
  <si>
    <t>23 พฤษภาคม - 20 มิถุนายน 2567</t>
  </si>
  <si>
    <t>10 เมษายน - 8 พฤษภาคม 2567</t>
  </si>
  <si>
    <t>พิพิธภัณฑ์สัตววิทยา ภาควิชาสัตววิทยา คณะวิทยาศาสตร์ มก.</t>
  </si>
  <si>
    <t>29 ตุลาคม 2566 - 6 มีนาคม 2567</t>
  </si>
  <si>
    <t>กรมควบคุมมลพิษ</t>
  </si>
  <si>
    <t>22 เมษายน - 31 พฤษภาคม 2567</t>
  </si>
  <si>
    <t>6 - 30 พฤศจิกายน 2566</t>
  </si>
  <si>
    <t>สถาบันวิจัยเเละพัฒนาแห่งมหาวิทยาลัยเกษตรศาสตร์</t>
  </si>
  <si>
    <t>โรงพยาบาลสัตว์ มหาวิทยาลัยเกษตรศาสตร์ บางเขน</t>
  </si>
  <si>
    <t>กระทรวงยุติธรรม</t>
  </si>
  <si>
    <t>27 เมษายน - 7 มิถุนายน 2567</t>
  </si>
  <si>
    <t>โรงพยาบาลตำรวจ ห้องปฏิบัติการตรวจชีวเคมี</t>
  </si>
  <si>
    <t>8 เมษายน - 8 พฤษภาคม 2567</t>
  </si>
  <si>
    <t>ศูนย์ปฏิบัติการนิติวิทยาศาสตร์สัตว์ป่า</t>
  </si>
  <si>
    <t>พิพิธภัณฑ์ธรรมชาติวิทยา</t>
  </si>
  <si>
    <t>22 เมษายน - 21 พฤษภาคม 2567</t>
  </si>
  <si>
    <t>10 มิถุนายน - 5 กรกฎาคม 2567</t>
  </si>
  <si>
    <t>2 - 31 พฤษภาคม 2567</t>
  </si>
  <si>
    <t>โรงพยาบาลสัตว์เมืองทอง</t>
  </si>
  <si>
    <t>22 เมษายน - 24 พฤษภาคม 2567</t>
  </si>
  <si>
    <t>เขตรักษาพันธุ์สัตว์ป่าเชียงดาว</t>
  </si>
  <si>
    <t>20 เมษายน .- 20 พฤษภาคม 2567</t>
  </si>
  <si>
    <t>โรงพยาบาลสัตว์ มหาวิทยาลัยเกษตรศาสตร์บางเขน</t>
  </si>
  <si>
    <t>สถาบันคชบาลแห่งชาติ ในพระอุปถัมภ์ฯ (ศูนย์อนุรักษ์ช้างไทย)</t>
  </si>
  <si>
    <t>22 เมษายน - 12 พฤษภาคม 2567</t>
  </si>
  <si>
    <t>สถานีวิจัยสัตว์ป่าคลองแสง</t>
  </si>
  <si>
    <t>ฝ่ายเครื่องมือและวิจัยทางวิทยาศาสตร์</t>
  </si>
  <si>
    <t>6 - 27 พฤศจิกายน 2566</t>
  </si>
  <si>
    <t>พิพิธภัณฑ์ธรรมชาติวิทยา/พิพิธภัณฑ์สัตววิทยา ภาควิชาสัตววิทยา คณะวิทยาศาสตร์ มก.</t>
  </si>
  <si>
    <t>22 เมษายน - 21 พฤษภาคม 2567/29 ตุลาคม 2566 - 6 มีนาคม 2567</t>
  </si>
  <si>
    <t>โรงพยาบาลสัตว์ มหาวิทยาลัยเกษตรศาสตร์บางเขน/พิพิธภัณฑ์สัตววิทยา ภาควิชาสัตววิทยา คณะวิทยาศาสตร์ มก.</t>
  </si>
  <si>
    <t>1-30 เมษายน 2567/29 ตุลาคม 2566 - 6 มีนาคม 2567</t>
  </si>
  <si>
    <t>ศูนย์สังขวิทยาประยุกต์ ภาคเวชศาวตร์สังคมเเละสิ่งเเวดล้อม</t>
  </si>
  <si>
    <t>22 เมษายน - 16 พฤษภาคม 2567</t>
  </si>
  <si>
    <t>สถาบันวิทยาศาสตร์ทางทะเล มหาวิทยาลัยบูรพา</t>
  </si>
  <si>
    <t>6 พฤศจิกายน – 24 พฤศจิกายน 2566</t>
  </si>
  <si>
    <t>8 เมษายน - 6 พฤษภาคม 2567</t>
  </si>
  <si>
    <t>1 - 24 พฤษภาคม 2567</t>
  </si>
  <si>
    <t>1 เมษายน - 15 พฤษภาคม 2567</t>
  </si>
  <si>
    <t>1 - 30 มิถุนายน 2567</t>
  </si>
  <si>
    <t>1 - 31 พฤษภาคม 2567</t>
  </si>
  <si>
    <t>22 เมษายน 2567 - 20 มิถุนายน 2567</t>
  </si>
  <si>
    <t>1 - 30 เมษายน 2567</t>
  </si>
  <si>
    <t>ศ.ดร.วรรณวิภา วงศ์แสงนาค</t>
  </si>
  <si>
    <t>รศ.ดร.อัญชลี เอาผล</t>
  </si>
  <si>
    <t>ผศ.ดร.อรรถพล รุจิราวรรณ</t>
  </si>
  <si>
    <t>รศ.ดร.ปราโมทย์   ชำนาญปืน</t>
  </si>
  <si>
    <t>ผศ.ดร.กรอร  วงษ์กำแหง</t>
  </si>
  <si>
    <t>ผศ.ดร.พัชร  ดนัยสวัสดิ์</t>
  </si>
  <si>
    <t>ผศ.ดร.อรรถพล  รุจิราวรรณ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</si>
</sst>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b/>
      <sz val="16"/>
      <color rgb="FFC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Tahoma"/>
      <family val="2"/>
      <charset val="222"/>
      <scheme val="minor"/>
    </font>
    <font>
      <u/>
      <sz val="16"/>
      <color theme="10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Tahoma"/>
      <family val="2"/>
      <scheme val="major"/>
    </font>
    <font>
      <sz val="10"/>
      <color rgb="FFFF0000"/>
      <name val="Tahoma"/>
      <family val="2"/>
      <scheme val="major"/>
    </font>
    <font>
      <sz val="10"/>
      <name val="Tahoma"/>
      <family val="2"/>
      <scheme val="maj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hair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6" fontId="2" fillId="0" borderId="0" xfId="0" quotePrefix="1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43" fontId="1" fillId="0" borderId="0" xfId="1" applyFont="1" applyBorder="1" applyAlignment="1" applyProtection="1">
      <alignment horizontal="right"/>
    </xf>
    <xf numFmtId="0" fontId="1" fillId="0" borderId="0" xfId="0" applyFont="1"/>
    <xf numFmtId="0" fontId="1" fillId="0" borderId="19" xfId="0" applyFont="1" applyBorder="1"/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Border="1" applyAlignment="1" applyProtection="1">
      <alignment horizontal="right"/>
    </xf>
    <xf numFmtId="0" fontId="5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vertical="top"/>
    </xf>
    <xf numFmtId="0" fontId="1" fillId="0" borderId="11" xfId="0" applyFont="1" applyBorder="1"/>
    <xf numFmtId="49" fontId="1" fillId="0" borderId="11" xfId="0" applyNumberFormat="1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43" fontId="1" fillId="0" borderId="0" xfId="1" applyFont="1" applyAlignment="1" applyProtection="1">
      <alignment horizontal="right"/>
    </xf>
    <xf numFmtId="0" fontId="1" fillId="0" borderId="13" xfId="0" applyFont="1" applyBorder="1"/>
    <xf numFmtId="0" fontId="1" fillId="0" borderId="14" xfId="0" applyFont="1" applyBorder="1"/>
    <xf numFmtId="49" fontId="1" fillId="0" borderId="14" xfId="0" applyNumberFormat="1" applyFont="1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0" xfId="0" applyNumberFormat="1" applyFont="1" applyAlignment="1">
      <alignment vertical="top"/>
    </xf>
    <xf numFmtId="0" fontId="1" fillId="3" borderId="15" xfId="0" applyFont="1" applyFill="1" applyBorder="1" applyAlignment="1">
      <alignment vertical="top" wrapText="1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49" fontId="1" fillId="0" borderId="14" xfId="0" applyNumberFormat="1" applyFont="1" applyBorder="1"/>
    <xf numFmtId="49" fontId="10" fillId="0" borderId="14" xfId="0" applyNumberFormat="1" applyFont="1" applyBorder="1" applyAlignment="1">
      <alignment vertical="top"/>
    </xf>
    <xf numFmtId="0" fontId="1" fillId="0" borderId="7" xfId="0" applyFont="1" applyBorder="1" applyAlignment="1">
      <alignment vertical="top"/>
    </xf>
    <xf numFmtId="16" fontId="1" fillId="0" borderId="7" xfId="0" quotePrefix="1" applyNumberFormat="1" applyFont="1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5" fillId="0" borderId="10" xfId="0" applyFont="1" applyBorder="1" applyAlignment="1">
      <alignment vertical="top"/>
    </xf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vertical="top"/>
    </xf>
    <xf numFmtId="0" fontId="1" fillId="0" borderId="17" xfId="0" applyFont="1" applyBorder="1"/>
    <xf numFmtId="0" fontId="1" fillId="0" borderId="18" xfId="0" applyFont="1" applyBorder="1" applyAlignment="1">
      <alignment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vertical="top"/>
    </xf>
    <xf numFmtId="0" fontId="1" fillId="0" borderId="9" xfId="0" applyFont="1" applyBorder="1"/>
    <xf numFmtId="49" fontId="1" fillId="0" borderId="9" xfId="0" applyNumberFormat="1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0" xfId="0" applyFont="1"/>
    <xf numFmtId="49" fontId="1" fillId="0" borderId="26" xfId="0" applyNumberFormat="1" applyFont="1" applyBorder="1" applyAlignment="1">
      <alignment vertical="top"/>
    </xf>
    <xf numFmtId="0" fontId="1" fillId="0" borderId="26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49" fontId="10" fillId="3" borderId="14" xfId="0" quotePrefix="1" applyNumberFormat="1" applyFont="1" applyFill="1" applyBorder="1" applyAlignment="1" applyProtection="1">
      <alignment vertical="top"/>
      <protection locked="0"/>
    </xf>
    <xf numFmtId="49" fontId="1" fillId="3" borderId="14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17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49" fontId="1" fillId="3" borderId="14" xfId="0" quotePrefix="1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/>
    </xf>
    <xf numFmtId="0" fontId="19" fillId="0" borderId="0" xfId="0" applyFont="1"/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27" xfId="0" applyFont="1" applyBorder="1" applyAlignment="1">
      <alignment vertical="top"/>
    </xf>
    <xf numFmtId="0" fontId="21" fillId="0" borderId="0" xfId="0" applyFont="1"/>
    <xf numFmtId="0" fontId="19" fillId="0" borderId="27" xfId="0" applyFont="1" applyBorder="1"/>
    <xf numFmtId="0" fontId="18" fillId="0" borderId="1" xfId="0" applyFont="1" applyBorder="1"/>
    <xf numFmtId="0" fontId="18" fillId="0" borderId="27" xfId="0" applyFont="1" applyBorder="1"/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/>
    </xf>
    <xf numFmtId="49" fontId="1" fillId="0" borderId="28" xfId="0" applyNumberFormat="1" applyFont="1" applyBorder="1" applyAlignment="1">
      <alignment vertical="top"/>
    </xf>
    <xf numFmtId="0" fontId="1" fillId="0" borderId="28" xfId="0" applyFont="1" applyBorder="1" applyAlignment="1">
      <alignment vertical="top" wrapText="1"/>
    </xf>
    <xf numFmtId="0" fontId="1" fillId="0" borderId="28" xfId="0" applyFont="1" applyBorder="1" applyAlignment="1">
      <alignment horizontal="center" vertical="top"/>
    </xf>
    <xf numFmtId="0" fontId="14" fillId="0" borderId="27" xfId="0" applyFont="1" applyBorder="1" applyAlignment="1">
      <alignment vertical="top"/>
    </xf>
    <xf numFmtId="0" fontId="14" fillId="0" borderId="27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0" fillId="0" borderId="27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7" fillId="0" borderId="1" xfId="0" applyFont="1" applyBorder="1" applyAlignment="1">
      <alignment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vertical="top" wrapText="1"/>
    </xf>
    <xf numFmtId="0" fontId="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6" fillId="0" borderId="1" xfId="2" applyFont="1" applyBorder="1" applyAlignment="1">
      <alignment wrapText="1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1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O141"/>
  <sheetViews>
    <sheetView tabSelected="1" topLeftCell="A93" zoomScaleNormal="100" workbookViewId="0">
      <selection activeCell="T101" sqref="T101"/>
    </sheetView>
  </sheetViews>
  <sheetFormatPr defaultRowHeight="21.75" x14ac:dyDescent="0.5"/>
  <cols>
    <col min="1" max="1" width="2.875" style="11" customWidth="1"/>
    <col min="2" max="2" width="3.375" style="11" customWidth="1"/>
    <col min="3" max="3" width="8.5" style="62" customWidth="1"/>
    <col min="4" max="4" width="25" style="63" hidden="1" customWidth="1"/>
    <col min="5" max="5" width="33.5" style="63" customWidth="1"/>
    <col min="6" max="6" width="8.625" style="75" customWidth="1"/>
    <col min="7" max="7" width="10" style="75" hidden="1" customWidth="1"/>
    <col min="8" max="8" width="5.75" style="75" customWidth="1"/>
    <col min="9" max="9" width="7.875" style="75" customWidth="1"/>
    <col min="10" max="10" width="6.125" style="75" customWidth="1"/>
    <col min="11" max="11" width="7.5" style="75" customWidth="1"/>
    <col min="12" max="12" width="10" style="75" customWidth="1"/>
    <col min="13" max="13" width="7.5" style="75" customWidth="1"/>
    <col min="14" max="14" width="5.5" style="9" hidden="1" customWidth="1"/>
    <col min="15" max="15" width="9" style="25" customWidth="1"/>
    <col min="16" max="16384" width="9" style="11"/>
  </cols>
  <sheetData>
    <row r="1" spans="1:15" ht="27.75" x14ac:dyDescent="0.5">
      <c r="A1" s="132" t="s">
        <v>271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O1" s="10"/>
    </row>
    <row r="2" spans="1:15" ht="20.25" customHeight="1" x14ac:dyDescent="0.5">
      <c r="A2" s="133" t="s">
        <v>254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O2" s="10"/>
    </row>
    <row r="3" spans="1:15" ht="24" x14ac:dyDescent="0.5">
      <c r="A3" s="133" t="s">
        <v>256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O3" s="10"/>
    </row>
    <row r="4" spans="1:15" x14ac:dyDescent="0.5">
      <c r="A4" s="134" t="s">
        <v>899</v>
      </c>
      <c r="B4" s="134"/>
      <c r="C4" s="134"/>
      <c r="D4" s="131" t="str">
        <f>IFERROR(IF(M4="ชีววิทยา",VLOOKUP(J4,รายชื่อนิสิต!$A$3:$I$321,4,FALSE)," "),"  ")</f>
        <v xml:space="preserve"> </v>
      </c>
      <c r="E4" s="131"/>
      <c r="F4" s="131"/>
      <c r="G4" s="57"/>
      <c r="H4" s="125" t="s">
        <v>255</v>
      </c>
      <c r="I4" s="125"/>
      <c r="J4" s="124"/>
      <c r="K4" s="124"/>
      <c r="L4" s="78" t="s">
        <v>838</v>
      </c>
      <c r="M4" s="57" t="str">
        <f>IFERROR(VLOOKUP(J4,รายชื่อนิสิต!$A$3:$I$321,5,FALSE)," ")</f>
        <v xml:space="preserve"> </v>
      </c>
      <c r="O4" s="10"/>
    </row>
    <row r="5" spans="1:15" x14ac:dyDescent="0.5">
      <c r="A5" s="134" t="s">
        <v>900</v>
      </c>
      <c r="B5" s="134"/>
      <c r="C5" s="134"/>
      <c r="D5" s="12"/>
      <c r="E5" s="57" t="str">
        <f>IFERROR(IF(M4="ชีววิทยา","ปีการศึกษา 25"&amp;LEFT(J4,2)," ")," ")</f>
        <v xml:space="preserve"> </v>
      </c>
      <c r="F5" s="125" t="s">
        <v>839</v>
      </c>
      <c r="G5" s="125"/>
      <c r="H5" s="125"/>
      <c r="I5" s="131" t="str">
        <f>IFERROR(IF(M4="ชีววิทยา",VLOOKUP(J4,รายชื่อนิสิต!$A$3:$I$321,6,FALSE)," ")," ")</f>
        <v xml:space="preserve"> </v>
      </c>
      <c r="J5" s="131"/>
      <c r="K5" s="131"/>
      <c r="L5" s="131"/>
      <c r="M5" s="131"/>
      <c r="O5" s="10"/>
    </row>
    <row r="6" spans="1:15" ht="3.75" customHeight="1" x14ac:dyDescent="0.5">
      <c r="A6" s="13"/>
      <c r="B6" s="13"/>
      <c r="C6" s="13"/>
      <c r="D6" s="77"/>
      <c r="E6" s="77"/>
      <c r="F6" s="77"/>
      <c r="G6" s="57"/>
      <c r="H6" s="77"/>
      <c r="I6" s="77"/>
      <c r="J6" s="57"/>
      <c r="K6" s="57"/>
      <c r="L6" s="57"/>
      <c r="M6" s="57"/>
      <c r="O6" s="10"/>
    </row>
    <row r="7" spans="1:15" s="15" customFormat="1" ht="21.75" customHeight="1" x14ac:dyDescent="0.5">
      <c r="A7" s="116" t="s">
        <v>328</v>
      </c>
      <c r="B7" s="117"/>
      <c r="C7" s="117"/>
      <c r="D7" s="117"/>
      <c r="E7" s="118"/>
      <c r="F7" s="129" t="s">
        <v>330</v>
      </c>
      <c r="G7" s="14"/>
      <c r="H7" s="126" t="s">
        <v>331</v>
      </c>
      <c r="I7" s="126"/>
      <c r="J7" s="127" t="s">
        <v>323</v>
      </c>
      <c r="K7" s="127" t="s">
        <v>329</v>
      </c>
      <c r="L7" s="122" t="s">
        <v>324</v>
      </c>
      <c r="M7" s="126" t="s">
        <v>325</v>
      </c>
      <c r="O7" s="16"/>
    </row>
    <row r="8" spans="1:15" s="15" customFormat="1" x14ac:dyDescent="0.5">
      <c r="A8" s="119"/>
      <c r="B8" s="120"/>
      <c r="C8" s="120"/>
      <c r="D8" s="120"/>
      <c r="E8" s="121"/>
      <c r="F8" s="126"/>
      <c r="G8" s="17"/>
      <c r="H8" s="79" t="s">
        <v>326</v>
      </c>
      <c r="I8" s="79" t="s">
        <v>327</v>
      </c>
      <c r="J8" s="130"/>
      <c r="K8" s="128"/>
      <c r="L8" s="123"/>
      <c r="M8" s="126"/>
      <c r="O8" s="16"/>
    </row>
    <row r="9" spans="1:15" x14ac:dyDescent="0.5">
      <c r="A9" s="18" t="s">
        <v>253</v>
      </c>
      <c r="B9" s="19"/>
      <c r="C9" s="20"/>
      <c r="D9" s="21"/>
      <c r="E9" s="22"/>
      <c r="F9" s="23"/>
      <c r="G9" s="23">
        <f>G10+G42+G98</f>
        <v>0</v>
      </c>
      <c r="H9" s="23"/>
      <c r="I9" s="23"/>
      <c r="J9" s="23"/>
      <c r="K9" s="23"/>
      <c r="L9" s="23"/>
      <c r="M9" s="24" t="str">
        <f>IF(AND(M10="ครบ",M42="ครบ",M98="ครบ",M114="ครบ"),"ครบ","ไม่ครบ")</f>
        <v>ไม่ครบ</v>
      </c>
    </row>
    <row r="10" spans="1:15" x14ac:dyDescent="0.5">
      <c r="A10" s="26" t="s">
        <v>258</v>
      </c>
      <c r="B10" s="27"/>
      <c r="C10" s="28"/>
      <c r="D10" s="29"/>
      <c r="E10" s="30"/>
      <c r="F10" s="24">
        <f>G10</f>
        <v>0</v>
      </c>
      <c r="G10" s="24">
        <f>G11+G17+G21+G32+G37</f>
        <v>0</v>
      </c>
      <c r="H10" s="24"/>
      <c r="I10" s="24"/>
      <c r="J10" s="24"/>
      <c r="K10" s="24"/>
      <c r="L10" s="24"/>
      <c r="M10" s="24" t="str">
        <f>IF(AND(M11="ครบ",M17="ครบ",M21="ครบ",M32="ครบ",M37="ครบ"),"ครบ","ไม่ครบ")</f>
        <v>ไม่ครบ</v>
      </c>
    </row>
    <row r="11" spans="1:15" x14ac:dyDescent="0.5">
      <c r="A11" s="26"/>
      <c r="B11" s="27" t="s">
        <v>257</v>
      </c>
      <c r="C11" s="28"/>
      <c r="D11" s="29"/>
      <c r="E11" s="30"/>
      <c r="F11" s="24"/>
      <c r="G11" s="24">
        <f>SUM(G12+G14+G15+G16)</f>
        <v>0</v>
      </c>
      <c r="H11" s="24"/>
      <c r="I11" s="24"/>
      <c r="J11" s="24"/>
      <c r="K11" s="24"/>
      <c r="L11" s="24"/>
      <c r="M11" s="24" t="str">
        <f>IF((G11-N11)&gt;=0,"ครบ","ไม่ครบ")</f>
        <v>ไม่ครบ</v>
      </c>
      <c r="N11" s="9">
        <v>4</v>
      </c>
    </row>
    <row r="12" spans="1:15" ht="21.75" customHeight="1" x14ac:dyDescent="0.5">
      <c r="A12" s="26"/>
      <c r="B12" s="27"/>
      <c r="C12" s="69"/>
      <c r="D12" s="29" t="s">
        <v>37</v>
      </c>
      <c r="E12" s="30" t="str">
        <f>IFERROR(VLOOKUP(C12,'ข้อมูลใน regis ชีววิทยา'!$A$2:$G$79,3,FALSE)," ")</f>
        <v xml:space="preserve"> </v>
      </c>
      <c r="F12" s="31" t="str">
        <f>IFERROR(VLOOKUP(C12,'ข้อมูลใน regis ชีววิทยา'!$A$2:$G$79,5,FALSE)," ")</f>
        <v xml:space="preserve"> </v>
      </c>
      <c r="G12" s="24">
        <f t="shared" ref="G12" si="0">IF(K12&lt;&gt;"ไม่ศึกษา",LEFT(F12,1),0)</f>
        <v>0</v>
      </c>
      <c r="H12" s="24" t="str">
        <f>IFERROR(VLOOKUP(C12,'ข้อมูลใน regis ชีววิทยา'!$A$2:$G$79,6,FALSE)," ")</f>
        <v xml:space="preserve"> </v>
      </c>
      <c r="I12" s="24" t="str">
        <f>IFERROR(VLOOKUP(C12,'ข้อมูลใน regis ชีววิทยา'!$A$2:$G$79,7,FALSE)," ")</f>
        <v xml:space="preserve"> </v>
      </c>
      <c r="J12" s="24" t="str">
        <f>IFERROR(VLOOKUP(C12,'ข้อมูลใน regis ชีววิทยา'!$A$2:$G$79,4,FALSE),"  ")</f>
        <v xml:space="preserve">  </v>
      </c>
      <c r="K12" s="24" t="str">
        <f t="shared" ref="K12" si="1">IFERROR(IF(J12="A",4,IF(J12="B+",3.5,IF(J12="B",3,IF(J12="C+",2.5,IF(J12="C",2,IF(J12="D+",1.5,IF(J12="D",1,IF(J12="F",0,IF(J12="N","กำลังศึกษา",IF(J12="P","ผ่าน","ไม่ศึกษา")))))))))),"  ")</f>
        <v>ไม่ศึกษา</v>
      </c>
      <c r="L12" s="24" t="str">
        <f t="shared" ref="L12" si="2">IF(K12="ผ่าน","  ",IF(K12="ไม่ศึกษา","  ",IF(K12="กำลังศึกษา"," ",K12*G12)))</f>
        <v xml:space="preserve">  </v>
      </c>
      <c r="M12" s="24"/>
      <c r="N12" s="32"/>
    </row>
    <row r="13" spans="1:15" x14ac:dyDescent="0.5">
      <c r="A13" s="26"/>
      <c r="B13" s="27"/>
      <c r="C13" s="28" t="s">
        <v>140</v>
      </c>
      <c r="D13" s="29"/>
      <c r="E13" s="30"/>
      <c r="F13" s="24"/>
      <c r="G13" s="24"/>
      <c r="H13" s="24"/>
      <c r="I13" s="24"/>
      <c r="J13" s="24"/>
      <c r="K13" s="24"/>
      <c r="L13" s="24"/>
      <c r="M13" s="24"/>
    </row>
    <row r="14" spans="1:15" x14ac:dyDescent="0.5">
      <c r="A14" s="26"/>
      <c r="B14" s="27"/>
      <c r="C14" s="70"/>
      <c r="D14" s="29"/>
      <c r="E14" s="30" t="str">
        <f>IFERROR(VLOOKUP(C14,'ข้อมูลใน regis ชีววิทยา'!$A$2:$G$79,3,FALSE)," ")</f>
        <v xml:space="preserve"> </v>
      </c>
      <c r="F14" s="31" t="str">
        <f>IFERROR(VLOOKUP(C14,'ข้อมูลใน regis ชีววิทยา'!$A$2:$G$79,5,FALSE)," ")</f>
        <v xml:space="preserve"> </v>
      </c>
      <c r="G14" s="24">
        <f t="shared" ref="G14:G16" si="3">IF(K14&lt;&gt;"ไม่ศึกษา",LEFT(F14,1),0)</f>
        <v>0</v>
      </c>
      <c r="H14" s="24" t="str">
        <f>IFERROR(VLOOKUP(C14,'ข้อมูลใน regis ชีววิทยา'!$A$2:$G$79,6,FALSE)," ")</f>
        <v xml:space="preserve"> </v>
      </c>
      <c r="I14" s="24" t="str">
        <f>IFERROR(VLOOKUP(C14,'ข้อมูลใน regis ชีววิทยา'!$A$2:$G$79,7,FALSE)," ")</f>
        <v xml:space="preserve"> </v>
      </c>
      <c r="J14" s="24" t="str">
        <f>IFERROR(VLOOKUP(C14,'ข้อมูลใน regis ชีววิทยา'!$A$2:$G$79,4,FALSE),"  ")</f>
        <v xml:space="preserve">  </v>
      </c>
      <c r="K14" s="24" t="str">
        <f t="shared" ref="K14:K16" si="4">IFERROR(IF(J14="A",4,IF(J14="B+",3.5,IF(J14="B",3,IF(J14="C+",2.5,IF(J14="C",2,IF(J14="D+",1.5,IF(J14="D",1,IF(J14="F",0,IF(J14="N","กำลังศึกษา",IF(J14="P","ผ่าน","ไม่ศึกษา")))))))))),"  ")</f>
        <v>ไม่ศึกษา</v>
      </c>
      <c r="L14" s="24" t="str">
        <f t="shared" ref="L14:L16" si="5">IF(K14="ผ่าน","  ",IF(K14="ไม่ศึกษา","  ",IF(K14="กำลังศึกษา"," ",K14*G14)))</f>
        <v xml:space="preserve">  </v>
      </c>
      <c r="M14" s="24"/>
    </row>
    <row r="15" spans="1:15" x14ac:dyDescent="0.5">
      <c r="A15" s="26"/>
      <c r="B15" s="27"/>
      <c r="C15" s="70"/>
      <c r="D15" s="29"/>
      <c r="E15" s="30" t="str">
        <f>IFERROR(VLOOKUP(C15,'ข้อมูลใน regis ชีววิทยา'!$A$2:$G$79,3,FALSE)," ")</f>
        <v xml:space="preserve"> </v>
      </c>
      <c r="F15" s="31" t="str">
        <f>IFERROR(VLOOKUP(C15,'ข้อมูลใน regis ชีววิทยา'!$A$2:$G$79,5,FALSE)," ")</f>
        <v xml:space="preserve"> </v>
      </c>
      <c r="G15" s="24">
        <f t="shared" si="3"/>
        <v>0</v>
      </c>
      <c r="H15" s="24" t="str">
        <f>IFERROR(VLOOKUP(C15,'ข้อมูลใน regis ชีววิทยา'!$A$2:$G$79,6,FALSE)," ")</f>
        <v xml:space="preserve"> </v>
      </c>
      <c r="I15" s="24" t="str">
        <f>IFERROR(VLOOKUP(C15,'ข้อมูลใน regis ชีววิทยา'!$A$2:$G$79,7,FALSE)," ")</f>
        <v xml:space="preserve"> </v>
      </c>
      <c r="J15" s="24" t="str">
        <f>IFERROR(VLOOKUP(C15,'ข้อมูลใน regis ชีววิทยา'!$A$2:$G$79,4,FALSE),"  ")</f>
        <v xml:space="preserve">  </v>
      </c>
      <c r="K15" s="24" t="str">
        <f t="shared" si="4"/>
        <v>ไม่ศึกษา</v>
      </c>
      <c r="L15" s="24" t="str">
        <f t="shared" si="5"/>
        <v xml:space="preserve">  </v>
      </c>
      <c r="M15" s="24"/>
    </row>
    <row r="16" spans="1:15" x14ac:dyDescent="0.5">
      <c r="A16" s="26"/>
      <c r="B16" s="27"/>
      <c r="C16" s="70"/>
      <c r="D16" s="29"/>
      <c r="E16" s="30" t="str">
        <f>IFERROR(VLOOKUP(C16,'ข้อมูลใน regis ชีววิทยา'!$A$2:$G$79,3,FALSE)," ")</f>
        <v xml:space="preserve"> </v>
      </c>
      <c r="F16" s="31" t="str">
        <f>IFERROR(VLOOKUP(C16,'ข้อมูลใน regis ชีววิทยา'!$A$2:$G$79,5,FALSE)," ")</f>
        <v xml:space="preserve"> </v>
      </c>
      <c r="G16" s="24">
        <f t="shared" si="3"/>
        <v>0</v>
      </c>
      <c r="H16" s="24" t="str">
        <f>IFERROR(VLOOKUP(C16,'ข้อมูลใน regis ชีววิทยา'!$A$2:$G$79,6,FALSE)," ")</f>
        <v xml:space="preserve"> </v>
      </c>
      <c r="I16" s="24" t="str">
        <f>IFERROR(VLOOKUP(C16,'ข้อมูลใน regis ชีววิทยา'!$A$2:$G$79,7,FALSE)," ")</f>
        <v xml:space="preserve"> </v>
      </c>
      <c r="J16" s="24" t="str">
        <f>IFERROR(VLOOKUP(C16,'ข้อมูลใน regis ชีววิทยา'!$A$2:$G$79,4,FALSE),"  ")</f>
        <v xml:space="preserve">  </v>
      </c>
      <c r="K16" s="24" t="str">
        <f t="shared" si="4"/>
        <v>ไม่ศึกษา</v>
      </c>
      <c r="L16" s="24" t="str">
        <f t="shared" si="5"/>
        <v xml:space="preserve">  </v>
      </c>
      <c r="M16" s="24"/>
    </row>
    <row r="17" spans="1:14" x14ac:dyDescent="0.5">
      <c r="A17" s="26"/>
      <c r="B17" s="27" t="s">
        <v>259</v>
      </c>
      <c r="C17" s="28"/>
      <c r="D17" s="29"/>
      <c r="E17" s="30"/>
      <c r="F17" s="24"/>
      <c r="G17" s="24">
        <f>G19+G20</f>
        <v>0</v>
      </c>
      <c r="H17" s="24"/>
      <c r="I17" s="24"/>
      <c r="J17" s="24"/>
      <c r="K17" s="24"/>
      <c r="L17" s="24"/>
      <c r="M17" s="24" t="str">
        <f>IF((G17-N17)&gt;=0,"ครบ","ไม่ครบ")</f>
        <v>ไม่ครบ</v>
      </c>
      <c r="N17" s="9">
        <v>3</v>
      </c>
    </row>
    <row r="18" spans="1:14" x14ac:dyDescent="0.5">
      <c r="A18" s="26"/>
      <c r="B18" s="27"/>
      <c r="C18" s="28" t="s">
        <v>141</v>
      </c>
      <c r="D18" s="29"/>
      <c r="E18" s="30"/>
      <c r="F18" s="24"/>
      <c r="G18" s="24"/>
      <c r="H18" s="24"/>
      <c r="I18" s="24"/>
      <c r="J18" s="24"/>
      <c r="K18" s="24"/>
      <c r="L18" s="24"/>
      <c r="M18" s="24"/>
    </row>
    <row r="19" spans="1:14" x14ac:dyDescent="0.5">
      <c r="A19" s="26"/>
      <c r="B19" s="27"/>
      <c r="C19" s="70"/>
      <c r="D19" s="33"/>
      <c r="E19" s="30" t="str">
        <f>IFERROR(VLOOKUP(C19,'ข้อมูลใน regis ชีววิทยา'!$A$2:$G$79,3,FALSE)," ")</f>
        <v xml:space="preserve"> </v>
      </c>
      <c r="F19" s="31" t="str">
        <f>IFERROR(VLOOKUP(C19,'ข้อมูลใน regis ชีววิทยา'!$A$2:$G$79,5,FALSE)," ")</f>
        <v xml:space="preserve"> </v>
      </c>
      <c r="G19" s="24">
        <f t="shared" ref="G19:G20" si="6">IF(K19&lt;&gt;"ไม่ศึกษา",LEFT(F19,1),0)</f>
        <v>0</v>
      </c>
      <c r="H19" s="24" t="str">
        <f>IFERROR(VLOOKUP(C19,'ข้อมูลใน regis ชีววิทยา'!$A$2:$G$79,6,FALSE)," ")</f>
        <v xml:space="preserve"> </v>
      </c>
      <c r="I19" s="24" t="str">
        <f>IFERROR(VLOOKUP(C19,'ข้อมูลใน regis ชีววิทยา'!$A$2:$G$79,7,FALSE)," ")</f>
        <v xml:space="preserve"> </v>
      </c>
      <c r="J19" s="24" t="str">
        <f>IFERROR(VLOOKUP(C19,'ข้อมูลใน regis ชีววิทยา'!$A$2:$G$79,4,FALSE),"  ")</f>
        <v xml:space="preserve">  </v>
      </c>
      <c r="K19" s="24" t="str">
        <f t="shared" ref="K19:K20" si="7">IFERROR(IF(J19="A",4,IF(J19="B+",3.5,IF(J19="B",3,IF(J19="C+",2.5,IF(J19="C",2,IF(J19="D+",1.5,IF(J19="D",1,IF(J19="F",0,IF(J19="N","กำลังศึกษา",IF(J19="P","ผ่าน","ไม่ศึกษา")))))))))),"  ")</f>
        <v>ไม่ศึกษา</v>
      </c>
      <c r="L19" s="24" t="str">
        <f t="shared" ref="L19:L20" si="8">IF(K19="ผ่าน","  ",IF(K19="ไม่ศึกษา","  ",IF(K19="กำลังศึกษา"," ",K19*G19)))</f>
        <v xml:space="preserve">  </v>
      </c>
      <c r="M19" s="24"/>
    </row>
    <row r="20" spans="1:14" x14ac:dyDescent="0.5">
      <c r="A20" s="26"/>
      <c r="B20" s="27"/>
      <c r="C20" s="70"/>
      <c r="D20" s="33"/>
      <c r="E20" s="30" t="str">
        <f>IFERROR(VLOOKUP(C20,'ข้อมูลใน regis ชีววิทยา'!$A$2:$G$79,3,FALSE)," ")</f>
        <v xml:space="preserve"> </v>
      </c>
      <c r="F20" s="31" t="str">
        <f>IFERROR(VLOOKUP(C20,'ข้อมูลใน regis ชีววิทยา'!$A$2:$G$79,5,FALSE)," ")</f>
        <v xml:space="preserve"> </v>
      </c>
      <c r="G20" s="24">
        <f t="shared" si="6"/>
        <v>0</v>
      </c>
      <c r="H20" s="24" t="str">
        <f>IFERROR(VLOOKUP(C20,'ข้อมูลใน regis ชีววิทยา'!$A$2:$G$79,6,FALSE)," ")</f>
        <v xml:space="preserve"> </v>
      </c>
      <c r="I20" s="24" t="str">
        <f>IFERROR(VLOOKUP(C20,'ข้อมูลใน regis ชีววิทยา'!$A$2:$G$79,7,FALSE)," ")</f>
        <v xml:space="preserve"> </v>
      </c>
      <c r="J20" s="24" t="str">
        <f>IFERROR(VLOOKUP(C20,'ข้อมูลใน regis ชีววิทยา'!$A$2:$G$79,4,FALSE),"  ")</f>
        <v xml:space="preserve">  </v>
      </c>
      <c r="K20" s="24" t="str">
        <f t="shared" si="7"/>
        <v>ไม่ศึกษา</v>
      </c>
      <c r="L20" s="24" t="str">
        <f t="shared" si="8"/>
        <v xml:space="preserve">  </v>
      </c>
      <c r="M20" s="24"/>
    </row>
    <row r="21" spans="1:14" x14ac:dyDescent="0.5">
      <c r="A21" s="26"/>
      <c r="B21" s="27" t="s">
        <v>260</v>
      </c>
      <c r="C21" s="28"/>
      <c r="D21" s="29"/>
      <c r="E21" s="30"/>
      <c r="F21" s="24"/>
      <c r="G21" s="24">
        <f>SUM(G22+G24+G25+G26+G27+G28+G30+G31)</f>
        <v>0</v>
      </c>
      <c r="H21" s="24"/>
      <c r="I21" s="24"/>
      <c r="J21" s="24"/>
      <c r="K21" s="24"/>
      <c r="L21" s="24"/>
      <c r="M21" s="24" t="str">
        <f>IF((G21-N21)&gt;=0,"ครบ","ไม่ครบ")</f>
        <v>ไม่ครบ</v>
      </c>
      <c r="N21" s="9">
        <v>13</v>
      </c>
    </row>
    <row r="22" spans="1:14" x14ac:dyDescent="0.5">
      <c r="A22" s="26"/>
      <c r="B22" s="27"/>
      <c r="C22" s="70"/>
      <c r="D22" s="29" t="s">
        <v>40</v>
      </c>
      <c r="E22" s="30" t="str">
        <f>IFERROR(VLOOKUP(C22,'ข้อมูลใน regis ชีววิทยา'!$A$2:$G$79,3,FALSE)," ")</f>
        <v xml:space="preserve"> </v>
      </c>
      <c r="F22" s="31" t="str">
        <f>IFERROR(VLOOKUP(C22,'ข้อมูลใน regis ชีววิทยา'!$A$2:$G$79,5,FALSE)," ")</f>
        <v xml:space="preserve"> </v>
      </c>
      <c r="G22" s="24">
        <f t="shared" ref="G22" si="9">IF(K22&lt;&gt;"ไม่ศึกษา",LEFT(F22,1),0)</f>
        <v>0</v>
      </c>
      <c r="H22" s="24" t="str">
        <f>IFERROR(VLOOKUP(C22,'ข้อมูลใน regis ชีววิทยา'!$A$2:$G$79,6,FALSE)," ")</f>
        <v xml:space="preserve"> </v>
      </c>
      <c r="I22" s="24" t="str">
        <f>IFERROR(VLOOKUP(C22,'ข้อมูลใน regis ชีววิทยา'!$A$2:$G$79,7,FALSE)," ")</f>
        <v xml:space="preserve"> </v>
      </c>
      <c r="J22" s="24" t="str">
        <f>IFERROR(VLOOKUP(C22,'ข้อมูลใน regis ชีววิทยา'!$A$2:$G$79,4,FALSE),"  ")</f>
        <v xml:space="preserve">  </v>
      </c>
      <c r="K22" s="24" t="str">
        <f t="shared" ref="K22" si="10">IFERROR(IF(J22="A",4,IF(J22="B+",3.5,IF(J22="B",3,IF(J22="C+",2.5,IF(J22="C",2,IF(J22="D+",1.5,IF(J22="D",1,IF(J22="F",0,IF(J22="N","กำลังศึกษา",IF(J22="P","ผ่าน","ไม่ศึกษา")))))))))),"  ")</f>
        <v>ไม่ศึกษา</v>
      </c>
      <c r="L22" s="24" t="str">
        <f t="shared" ref="L22" si="11">IF(K22="ผ่าน","  ",IF(K22="ไม่ศึกษา","  ",IF(K22="กำลังศึกษา"," ",K22*G22)))</f>
        <v xml:space="preserve">  </v>
      </c>
      <c r="M22" s="24"/>
    </row>
    <row r="23" spans="1:14" x14ac:dyDescent="0.5">
      <c r="A23" s="26"/>
      <c r="B23" s="27"/>
      <c r="C23" s="28"/>
      <c r="D23" s="29" t="s">
        <v>42</v>
      </c>
      <c r="E23" s="30" t="str">
        <f>D23</f>
        <v>วิชาภาษาต่างประเทศ 1 ภาษา</v>
      </c>
      <c r="F23" s="24" t="s">
        <v>143</v>
      </c>
      <c r="G23" s="24"/>
      <c r="H23" s="24"/>
      <c r="I23" s="24"/>
      <c r="J23" s="24"/>
      <c r="K23" s="24"/>
      <c r="L23" s="24"/>
      <c r="M23" s="24"/>
    </row>
    <row r="24" spans="1:14" x14ac:dyDescent="0.5">
      <c r="A24" s="26"/>
      <c r="B24" s="27"/>
      <c r="C24" s="70"/>
      <c r="D24" s="33"/>
      <c r="E24" s="30" t="str">
        <f>IFERROR(VLOOKUP(C24,'ข้อมูลใน regis ชีววิทยา'!$A$2:$G$79,3,FALSE)," ")</f>
        <v xml:space="preserve"> </v>
      </c>
      <c r="F24" s="31" t="str">
        <f>IFERROR(VLOOKUP(C24,'ข้อมูลใน regis ชีววิทยา'!$A$2:$G$79,5,FALSE)," ")</f>
        <v xml:space="preserve"> </v>
      </c>
      <c r="G24" s="24">
        <f t="shared" ref="G24" si="12">IF(K24&lt;&gt;"ไม่ศึกษา",LEFT(F24,1),0)</f>
        <v>0</v>
      </c>
      <c r="H24" s="24" t="str">
        <f>IFERROR(VLOOKUP(C24,'ข้อมูลใน regis ชีววิทยา'!$A$2:$G$79,6,FALSE)," ")</f>
        <v xml:space="preserve"> </v>
      </c>
      <c r="I24" s="24" t="str">
        <f>IFERROR(VLOOKUP(C24,'ข้อมูลใน regis ชีววิทยา'!$A$2:$G$79,7,FALSE)," ")</f>
        <v xml:space="preserve"> </v>
      </c>
      <c r="J24" s="24" t="str">
        <f>IFERROR(VLOOKUP(C24,'ข้อมูลใน regis ชีววิทยา'!$A$2:$G$79,4,FALSE),"  ")</f>
        <v xml:space="preserve">  </v>
      </c>
      <c r="K24" s="24" t="str">
        <f>IFERROR(IF(J24="A",4,IF(J24="B+",3.5,IF(J24="B",3,IF(J24="C+",2.5,IF(J24="C",2,IF(J24="D+",1.5,IF(J24="D",1,IF(J24="F",0,IF(J24="N","กำลังศึกษา",IF(J24="P","ผ่าน","ไม่ศึกษา")))))))))),"  ")</f>
        <v>ไม่ศึกษา</v>
      </c>
      <c r="L24" s="24" t="str">
        <f t="shared" ref="L24" si="13">IF(K24="ผ่าน","  ",IF(K24="ไม่ศึกษา","  ",IF(K24="กำลังศึกษา"," ",K24*G24)))</f>
        <v xml:space="preserve">  </v>
      </c>
      <c r="M24" s="24"/>
    </row>
    <row r="25" spans="1:14" x14ac:dyDescent="0.5">
      <c r="A25" s="26"/>
      <c r="B25" s="27"/>
      <c r="C25" s="70"/>
      <c r="D25" s="33"/>
      <c r="E25" s="30" t="str">
        <f>IFERROR(VLOOKUP(C25,'ข้อมูลใน regis ชีววิทยา'!$A$2:$G$79,3,FALSE)," ")</f>
        <v xml:space="preserve"> </v>
      </c>
      <c r="F25" s="31" t="str">
        <f>IFERROR(VLOOKUP(C25,'ข้อมูลใน regis ชีววิทยา'!$A$2:$G$79,5,FALSE)," ")</f>
        <v xml:space="preserve"> </v>
      </c>
      <c r="G25" s="24">
        <f t="shared" ref="G25:G28" si="14">IF(K25&lt;&gt;"ไม่ศึกษา",LEFT(F25,1),0)</f>
        <v>0</v>
      </c>
      <c r="H25" s="24" t="str">
        <f>IFERROR(VLOOKUP(C25,'ข้อมูลใน regis ชีววิทยา'!$A$2:$G$79,6,FALSE)," ")</f>
        <v xml:space="preserve"> </v>
      </c>
      <c r="I25" s="24" t="str">
        <f>IFERROR(VLOOKUP(C25,'ข้อมูลใน regis ชีววิทยา'!$A$2:$G$79,7,FALSE)," ")</f>
        <v xml:space="preserve"> </v>
      </c>
      <c r="J25" s="24" t="str">
        <f>IFERROR(VLOOKUP(C25,'ข้อมูลใน regis ชีววิทยา'!$A$2:$G$79,4,FALSE),"  ")</f>
        <v xml:space="preserve">  </v>
      </c>
      <c r="K25" s="24" t="str">
        <f t="shared" ref="K25:K28" si="15">IFERROR(IF(J25="A",4,IF(J25="B+",3.5,IF(J25="B",3,IF(J25="C+",2.5,IF(J25="C",2,IF(J25="D+",1.5,IF(J25="D",1,IF(J25="F",0,IF(J25="N","กำลังศึกษา",IF(J25="P","ผ่าน","ไม่ศึกษา")))))))))),"  ")</f>
        <v>ไม่ศึกษา</v>
      </c>
      <c r="L25" s="24" t="str">
        <f t="shared" ref="L25:L28" si="16">IF(K25="ผ่าน","  ",IF(K25="ไม่ศึกษา","  ",IF(K25="กำลังศึกษา"," ",K25*G25)))</f>
        <v xml:space="preserve">  </v>
      </c>
      <c r="M25" s="24"/>
    </row>
    <row r="26" spans="1:14" x14ac:dyDescent="0.5">
      <c r="A26" s="26"/>
      <c r="B26" s="27"/>
      <c r="C26" s="70"/>
      <c r="D26" s="33"/>
      <c r="E26" s="30" t="str">
        <f>IFERROR(VLOOKUP(C26,'ข้อมูลใน regis ชีววิทยา'!$A$2:$G$79,3,FALSE)," ")</f>
        <v xml:space="preserve"> </v>
      </c>
      <c r="F26" s="31" t="str">
        <f>IFERROR(VLOOKUP(C26,'ข้อมูลใน regis ชีววิทยา'!$A$2:$G$79,5,FALSE)," ")</f>
        <v xml:space="preserve"> </v>
      </c>
      <c r="G26" s="24">
        <f t="shared" si="14"/>
        <v>0</v>
      </c>
      <c r="H26" s="24" t="str">
        <f>IFERROR(VLOOKUP(C26,'ข้อมูลใน regis ชีววิทยา'!$A$2:$G$79,6,FALSE)," ")</f>
        <v xml:space="preserve"> </v>
      </c>
      <c r="I26" s="24" t="str">
        <f>IFERROR(VLOOKUP(C26,'ข้อมูลใน regis ชีววิทยา'!$A$2:$G$79,7,FALSE)," ")</f>
        <v xml:space="preserve"> </v>
      </c>
      <c r="J26" s="24" t="str">
        <f>IFERROR(VLOOKUP(C26,'ข้อมูลใน regis ชีววิทยา'!$A$2:$G$79,4,FALSE),"  ")</f>
        <v xml:space="preserve">  </v>
      </c>
      <c r="K26" s="24" t="str">
        <f t="shared" si="15"/>
        <v>ไม่ศึกษา</v>
      </c>
      <c r="L26" s="24" t="str">
        <f t="shared" si="16"/>
        <v xml:space="preserve">  </v>
      </c>
      <c r="M26" s="24"/>
    </row>
    <row r="27" spans="1:14" x14ac:dyDescent="0.5">
      <c r="A27" s="26"/>
      <c r="B27" s="27"/>
      <c r="C27" s="70"/>
      <c r="D27" s="33"/>
      <c r="E27" s="30" t="str">
        <f>IFERROR(VLOOKUP(C27,'ข้อมูลใน regis ชีววิทยา'!$A$2:$G$79,3,FALSE)," ")</f>
        <v xml:space="preserve"> </v>
      </c>
      <c r="F27" s="31" t="str">
        <f>IFERROR(VLOOKUP(C27,'ข้อมูลใน regis ชีววิทยา'!$A$2:$G$79,5,FALSE)," ")</f>
        <v xml:space="preserve"> </v>
      </c>
      <c r="G27" s="24">
        <f t="shared" si="14"/>
        <v>0</v>
      </c>
      <c r="H27" s="24" t="str">
        <f>IFERROR(VLOOKUP(C27,'ข้อมูลใน regis ชีววิทยา'!$A$2:$G$79,6,FALSE)," ")</f>
        <v xml:space="preserve"> </v>
      </c>
      <c r="I27" s="24" t="str">
        <f>IFERROR(VLOOKUP(C27,'ข้อมูลใน regis ชีววิทยา'!$A$2:$G$79,7,FALSE)," ")</f>
        <v xml:space="preserve"> </v>
      </c>
      <c r="J27" s="24" t="str">
        <f>IFERROR(VLOOKUP(C27,'ข้อมูลใน regis ชีววิทยา'!$A$2:$G$79,4,FALSE),"  ")</f>
        <v xml:space="preserve">  </v>
      </c>
      <c r="K27" s="24" t="str">
        <f t="shared" si="15"/>
        <v>ไม่ศึกษา</v>
      </c>
      <c r="L27" s="24" t="str">
        <f t="shared" si="16"/>
        <v xml:space="preserve">  </v>
      </c>
      <c r="M27" s="24"/>
    </row>
    <row r="28" spans="1:14" x14ac:dyDescent="0.5">
      <c r="A28" s="26"/>
      <c r="B28" s="27"/>
      <c r="C28" s="70"/>
      <c r="D28" s="29"/>
      <c r="E28" s="30" t="str">
        <f>IFERROR(VLOOKUP(C28,'ข้อมูลใน regis ชีววิทยา'!$A$2:$G$79,3,FALSE)," ")</f>
        <v xml:space="preserve"> </v>
      </c>
      <c r="F28" s="31" t="str">
        <f>IFERROR(VLOOKUP(C28,'ข้อมูลใน regis ชีววิทยา'!$A$2:$G$79,5,FALSE)," ")</f>
        <v xml:space="preserve"> </v>
      </c>
      <c r="G28" s="24">
        <f t="shared" si="14"/>
        <v>0</v>
      </c>
      <c r="H28" s="24" t="str">
        <f>IFERROR(VLOOKUP(C28,'ข้อมูลใน regis ชีววิทยา'!$A$2:$G$79,6,FALSE)," ")</f>
        <v xml:space="preserve"> </v>
      </c>
      <c r="I28" s="24" t="str">
        <f>IFERROR(VLOOKUP(C28,'ข้อมูลใน regis ชีววิทยา'!$A$2:$G$79,7,FALSE)," ")</f>
        <v xml:space="preserve"> </v>
      </c>
      <c r="J28" s="24" t="str">
        <f>IFERROR(VLOOKUP(C28,'ข้อมูลใน regis ชีววิทยา'!$A$2:$G$79,4,FALSE),"  ")</f>
        <v xml:space="preserve">  </v>
      </c>
      <c r="K28" s="24" t="str">
        <f t="shared" si="15"/>
        <v>ไม่ศึกษา</v>
      </c>
      <c r="L28" s="24" t="str">
        <f t="shared" si="16"/>
        <v xml:space="preserve">  </v>
      </c>
      <c r="M28" s="24"/>
    </row>
    <row r="29" spans="1:14" x14ac:dyDescent="0.5">
      <c r="A29" s="26"/>
      <c r="B29" s="27"/>
      <c r="C29" s="28"/>
      <c r="D29" s="29" t="s">
        <v>43</v>
      </c>
      <c r="E29" s="30" t="str">
        <f>D29</f>
        <v xml:space="preserve">วิชาสารสนเทศ/คอมพิวเตอร์ </v>
      </c>
      <c r="F29" s="24" t="s">
        <v>144</v>
      </c>
      <c r="G29" s="24"/>
      <c r="H29" s="24"/>
      <c r="I29" s="24"/>
      <c r="J29" s="24"/>
      <c r="K29" s="24"/>
      <c r="L29" s="24"/>
      <c r="M29" s="24"/>
    </row>
    <row r="30" spans="1:14" x14ac:dyDescent="0.5">
      <c r="A30" s="26"/>
      <c r="B30" s="27"/>
      <c r="C30" s="70"/>
      <c r="D30" s="33"/>
      <c r="E30" s="30" t="str">
        <f>IFERROR(VLOOKUP(C30,'ข้อมูลใน regis ชีววิทยา'!$A$2:$G$79,3,FALSE)," ")</f>
        <v xml:space="preserve"> </v>
      </c>
      <c r="F30" s="31" t="str">
        <f>IFERROR(VLOOKUP(C30,'ข้อมูลใน regis ชีววิทยา'!$A$2:$G$79,5,FALSE)," ")</f>
        <v xml:space="preserve"> </v>
      </c>
      <c r="G30" s="24">
        <f t="shared" ref="G30:G31" si="17">IF(K30&lt;&gt;"ไม่ศึกษา",LEFT(F30,1),0)</f>
        <v>0</v>
      </c>
      <c r="H30" s="24" t="str">
        <f>IFERROR(VLOOKUP(C30,'ข้อมูลใน regis ชีววิทยา'!$A$2:$G$79,6,FALSE)," ")</f>
        <v xml:space="preserve"> </v>
      </c>
      <c r="I30" s="24" t="str">
        <f>IFERROR(VLOOKUP(C30,'ข้อมูลใน regis ชีววิทยา'!$A$2:$G$79,7,FALSE)," ")</f>
        <v xml:space="preserve"> </v>
      </c>
      <c r="J30" s="24" t="str">
        <f>IFERROR(VLOOKUP(C30,'ข้อมูลใน regis ชีววิทยา'!$A$2:$G$79,4,FALSE),"  ")</f>
        <v xml:space="preserve">  </v>
      </c>
      <c r="K30" s="24" t="str">
        <f t="shared" ref="K30:K31" si="18">IFERROR(IF(J30="A",4,IF(J30="B+",3.5,IF(J30="B",3,IF(J30="C+",2.5,IF(J30="C",2,IF(J30="D+",1.5,IF(J30="D",1,IF(J30="F",0,IF(J30="N","กำลังศึกษา",IF(J30="P","ผ่าน","ไม่ศึกษา")))))))))),"  ")</f>
        <v>ไม่ศึกษา</v>
      </c>
      <c r="L30" s="24" t="str">
        <f t="shared" ref="L30:L31" si="19">IF(K30="ผ่าน","  ",IF(K30="ไม่ศึกษา","  ",IF(K30="กำลังศึกษา"," ",K30*G30)))</f>
        <v xml:space="preserve">  </v>
      </c>
      <c r="M30" s="24"/>
    </row>
    <row r="31" spans="1:14" x14ac:dyDescent="0.5">
      <c r="A31" s="26"/>
      <c r="B31" s="27"/>
      <c r="C31" s="70"/>
      <c r="D31" s="33"/>
      <c r="E31" s="30" t="str">
        <f>IFERROR(VLOOKUP(C31,'ข้อมูลใน regis ชีววิทยา'!$A$2:$G$79,3,FALSE)," ")</f>
        <v xml:space="preserve"> </v>
      </c>
      <c r="F31" s="31" t="str">
        <f>IFERROR(VLOOKUP(C31,'ข้อมูลใน regis ชีววิทยา'!$A$2:$G$79,5,FALSE)," ")</f>
        <v xml:space="preserve"> </v>
      </c>
      <c r="G31" s="24">
        <f t="shared" si="17"/>
        <v>0</v>
      </c>
      <c r="H31" s="24" t="str">
        <f>IFERROR(VLOOKUP(C31,'ข้อมูลใน regis ชีววิทยา'!$A$2:$G$79,6,FALSE)," ")</f>
        <v xml:space="preserve"> </v>
      </c>
      <c r="I31" s="24" t="str">
        <f>IFERROR(VLOOKUP(C31,'ข้อมูลใน regis ชีววิทยา'!$A$2:$G$79,7,FALSE)," ")</f>
        <v xml:space="preserve"> </v>
      </c>
      <c r="J31" s="24" t="str">
        <f>IFERROR(VLOOKUP(C31,'ข้อมูลใน regis ชีววิทยา'!$A$2:$G$79,4,FALSE),"  ")</f>
        <v xml:space="preserve">  </v>
      </c>
      <c r="K31" s="24" t="str">
        <f t="shared" si="18"/>
        <v>ไม่ศึกษา</v>
      </c>
      <c r="L31" s="24" t="str">
        <f t="shared" si="19"/>
        <v xml:space="preserve">  </v>
      </c>
      <c r="M31" s="24"/>
    </row>
    <row r="32" spans="1:14" x14ac:dyDescent="0.5">
      <c r="A32" s="26"/>
      <c r="B32" s="27" t="s">
        <v>261</v>
      </c>
      <c r="C32" s="28"/>
      <c r="D32" s="29"/>
      <c r="E32" s="30"/>
      <c r="F32" s="24"/>
      <c r="G32" s="24">
        <f>G33+G35+G36</f>
        <v>0</v>
      </c>
      <c r="H32" s="24"/>
      <c r="I32" s="24"/>
      <c r="J32" s="24"/>
      <c r="K32" s="24"/>
      <c r="L32" s="24"/>
      <c r="M32" s="24" t="str">
        <f>IF((G32-N32)&gt;=0,"ครบ","ไม่ครบ")</f>
        <v>ไม่ครบ</v>
      </c>
      <c r="N32" s="9">
        <v>5</v>
      </c>
    </row>
    <row r="33" spans="1:14" x14ac:dyDescent="0.5">
      <c r="A33" s="26"/>
      <c r="B33" s="27"/>
      <c r="C33" s="70"/>
      <c r="D33" s="29" t="s">
        <v>45</v>
      </c>
      <c r="E33" s="30" t="str">
        <f>IFERROR(VLOOKUP(C33,'ข้อมูลใน regis ชีววิทยา'!$A$2:$G$79,3,FALSE)," ")</f>
        <v xml:space="preserve"> </v>
      </c>
      <c r="F33" s="31" t="str">
        <f>IFERROR(VLOOKUP(C33,'ข้อมูลใน regis ชีววิทยา'!$A$2:$G$79,5,FALSE)," ")</f>
        <v xml:space="preserve"> </v>
      </c>
      <c r="G33" s="24">
        <f t="shared" ref="G33" si="20">IF(K33&lt;&gt;"ไม่ศึกษา",LEFT(F33,1),0)</f>
        <v>0</v>
      </c>
      <c r="H33" s="24" t="str">
        <f>IFERROR(VLOOKUP(C33,'ข้อมูลใน regis ชีววิทยา'!$A$2:$G$79,6,FALSE)," ")</f>
        <v xml:space="preserve"> </v>
      </c>
      <c r="I33" s="24" t="str">
        <f>IFERROR(VLOOKUP(C33,'ข้อมูลใน regis ชีววิทยา'!$A$2:$G$79,7,FALSE)," ")</f>
        <v xml:space="preserve"> </v>
      </c>
      <c r="J33" s="24" t="str">
        <f>IFERROR(VLOOKUP(C33,'ข้อมูลใน regis ชีววิทยา'!$A$2:$G$79,4,FALSE),"  ")</f>
        <v xml:space="preserve">  </v>
      </c>
      <c r="K33" s="24" t="str">
        <f t="shared" ref="K33" si="21">IFERROR(IF(J33="A",4,IF(J33="B+",3.5,IF(J33="B",3,IF(J33="C+",2.5,IF(J33="C",2,IF(J33="D+",1.5,IF(J33="D",1,IF(J33="F",0,IF(J33="N","กำลังศึกษา",IF(J33="P","ผ่าน","ไม่ศึกษา")))))))))),"  ")</f>
        <v>ไม่ศึกษา</v>
      </c>
      <c r="L33" s="24" t="str">
        <f t="shared" ref="L33" si="22">IF(K33="ผ่าน","  ",IF(K33="ไม่ศึกษา","  ",IF(K33="กำลังศึกษา"," ",K33*G33)))</f>
        <v xml:space="preserve">  </v>
      </c>
      <c r="M33" s="24"/>
    </row>
    <row r="34" spans="1:14" x14ac:dyDescent="0.5">
      <c r="A34" s="26"/>
      <c r="B34" s="27"/>
      <c r="C34" s="28" t="s">
        <v>53</v>
      </c>
      <c r="D34" s="29"/>
      <c r="E34" s="30"/>
      <c r="F34" s="24"/>
      <c r="G34" s="24"/>
      <c r="H34" s="24"/>
      <c r="I34" s="24"/>
      <c r="J34" s="24"/>
      <c r="K34" s="24"/>
      <c r="L34" s="24"/>
      <c r="M34" s="24"/>
    </row>
    <row r="35" spans="1:14" x14ac:dyDescent="0.5">
      <c r="A35" s="26"/>
      <c r="B35" s="27"/>
      <c r="C35" s="70"/>
      <c r="D35" s="33"/>
      <c r="E35" s="30" t="str">
        <f>IFERROR(VLOOKUP(C35,'ข้อมูลใน regis ชีววิทยา'!$A$2:$G$79,3,FALSE)," ")</f>
        <v xml:space="preserve"> </v>
      </c>
      <c r="F35" s="31" t="str">
        <f>IFERROR(VLOOKUP(C35,'ข้อมูลใน regis ชีววิทยา'!$A$2:$G$79,5,FALSE)," ")</f>
        <v xml:space="preserve"> </v>
      </c>
      <c r="G35" s="24">
        <f t="shared" ref="G35" si="23">IF(K35&lt;&gt;"ไม่ศึกษา",LEFT(F35,1),0)</f>
        <v>0</v>
      </c>
      <c r="H35" s="24" t="str">
        <f>IFERROR(VLOOKUP(C35,'ข้อมูลใน regis ชีววิทยา'!$A$2:$G$79,6,FALSE)," ")</f>
        <v xml:space="preserve"> </v>
      </c>
      <c r="I35" s="24" t="str">
        <f>IFERROR(VLOOKUP(C35,'ข้อมูลใน regis ชีววิทยา'!$A$2:$G$79,7,FALSE)," ")</f>
        <v xml:space="preserve"> </v>
      </c>
      <c r="J35" s="24" t="str">
        <f>IFERROR(VLOOKUP(C35,'ข้อมูลใน regis ชีววิทยา'!$A$2:$G$79,4,FALSE),"  ")</f>
        <v xml:space="preserve">  </v>
      </c>
      <c r="K35" s="24" t="str">
        <f t="shared" ref="K35:K36" si="24">IFERROR(IF(J35="A",4,IF(J35="B+",3.5,IF(J35="B",3,IF(J35="C+",2.5,IF(J35="C",2,IF(J35="D+",1.5,IF(J35="D",1,IF(J35="F",0,IF(J35="N","กำลังศึกษา","ไม่ศึกษา"))))))))),"  ")</f>
        <v>ไม่ศึกษา</v>
      </c>
      <c r="L35" s="24" t="str">
        <f>IF(K35="ไม่ศึกษา","  ",IF(K35="กำลังศึกษา"," ",K35*G35))</f>
        <v xml:space="preserve">  </v>
      </c>
      <c r="M35" s="24"/>
    </row>
    <row r="36" spans="1:14" x14ac:dyDescent="0.5">
      <c r="A36" s="26"/>
      <c r="B36" s="27"/>
      <c r="C36" s="70"/>
      <c r="D36" s="33"/>
      <c r="E36" s="30" t="str">
        <f>IFERROR(VLOOKUP(C36,'ข้อมูลใน regis ชีววิทยา'!$A$2:$G$79,3,FALSE)," ")</f>
        <v xml:space="preserve"> </v>
      </c>
      <c r="F36" s="31" t="str">
        <f>IFERROR(VLOOKUP(C36,'ข้อมูลใน regis ชีววิทยา'!$A$2:$G$79,5,FALSE)," ")</f>
        <v xml:space="preserve"> </v>
      </c>
      <c r="G36" s="24">
        <f t="shared" ref="G36" si="25">IF(K36&lt;&gt;"ไม่ศึกษา",LEFT(F36,1),0)</f>
        <v>0</v>
      </c>
      <c r="H36" s="24" t="str">
        <f>IFERROR(VLOOKUP(C36,'ข้อมูลใน regis ชีววิทยา'!$A$2:$G$79,6,FALSE)," ")</f>
        <v xml:space="preserve"> </v>
      </c>
      <c r="I36" s="24" t="str">
        <f>IFERROR(VLOOKUP(C36,'ข้อมูลใน regis ชีววิทยา'!$A$2:$G$79,7,FALSE)," ")</f>
        <v xml:space="preserve"> </v>
      </c>
      <c r="J36" s="24" t="str">
        <f>IFERROR(VLOOKUP(C36,'ข้อมูลใน regis ชีววิทยา'!$A$2:$G$79,4,FALSE),"  ")</f>
        <v xml:space="preserve">  </v>
      </c>
      <c r="K36" s="24" t="str">
        <f t="shared" si="24"/>
        <v>ไม่ศึกษา</v>
      </c>
      <c r="L36" s="24" t="str">
        <f t="shared" ref="L36" si="26">IF(K36="ไม่ศึกษา","  ",IF(K36="กำลังศึกษา"," ",K36*G36))</f>
        <v xml:space="preserve">  </v>
      </c>
      <c r="M36" s="24"/>
    </row>
    <row r="37" spans="1:14" x14ac:dyDescent="0.5">
      <c r="A37" s="26"/>
      <c r="B37" s="27" t="s">
        <v>262</v>
      </c>
      <c r="C37" s="28"/>
      <c r="D37" s="29"/>
      <c r="E37" s="30"/>
      <c r="F37" s="24"/>
      <c r="G37" s="24">
        <f>SUM(G39+G40+G41)</f>
        <v>0</v>
      </c>
      <c r="H37" s="24"/>
      <c r="I37" s="24"/>
      <c r="J37" s="24"/>
      <c r="K37" s="24"/>
      <c r="L37" s="24"/>
      <c r="M37" s="24" t="str">
        <f>IF((G37-N37)&gt;=0,"ครบ","ไม่ครบ")</f>
        <v>ไม่ครบ</v>
      </c>
      <c r="N37" s="9">
        <v>5</v>
      </c>
    </row>
    <row r="38" spans="1:14" x14ac:dyDescent="0.5">
      <c r="A38" s="26"/>
      <c r="B38" s="27"/>
      <c r="C38" s="28" t="s">
        <v>48</v>
      </c>
      <c r="D38" s="29"/>
      <c r="E38" s="30"/>
      <c r="F38" s="24"/>
      <c r="G38" s="24"/>
      <c r="H38" s="24"/>
      <c r="I38" s="24"/>
      <c r="J38" s="24"/>
      <c r="K38" s="24"/>
      <c r="L38" s="24"/>
      <c r="M38" s="24"/>
    </row>
    <row r="39" spans="1:14" x14ac:dyDescent="0.5">
      <c r="A39" s="26"/>
      <c r="B39" s="27"/>
      <c r="C39" s="70"/>
      <c r="D39" s="33"/>
      <c r="E39" s="30" t="str">
        <f>IFERROR(VLOOKUP(C39,'ข้อมูลใน regis ชีววิทยา'!$A$2:$G$79,3,FALSE)," ")</f>
        <v xml:space="preserve"> </v>
      </c>
      <c r="F39" s="31" t="str">
        <f>IFERROR(VLOOKUP(C39,'ข้อมูลใน regis ชีววิทยา'!$A$2:$G$79,5,FALSE)," ")</f>
        <v xml:space="preserve"> </v>
      </c>
      <c r="G39" s="24">
        <f t="shared" ref="G39:G41" si="27">IF(K39&lt;&gt;"ไม่ศึกษา",LEFT(F39,1),0)</f>
        <v>0</v>
      </c>
      <c r="H39" s="24" t="str">
        <f>IFERROR(VLOOKUP(C39,'ข้อมูลใน regis ชีววิทยา'!$A$2:$G$79,6,FALSE)," ")</f>
        <v xml:space="preserve"> </v>
      </c>
      <c r="I39" s="24" t="str">
        <f>IFERROR(VLOOKUP(C39,'ข้อมูลใน regis ชีววิทยา'!$A$2:$G$79,7,FALSE)," ")</f>
        <v xml:space="preserve"> </v>
      </c>
      <c r="J39" s="24" t="str">
        <f>IFERROR(VLOOKUP(C39,'ข้อมูลใน regis ชีววิทยา'!$A$2:$G$79,4,FALSE),"  ")</f>
        <v xml:space="preserve">  </v>
      </c>
      <c r="K39" s="24" t="str">
        <f t="shared" ref="K39:K41" si="28">IFERROR(IF(J39="A",4,IF(J39="B+",3.5,IF(J39="B",3,IF(J39="C+",2.5,IF(J39="C",2,IF(J39="D+",1.5,IF(J39="D",1,IF(J39="F",0,IF(J39="N","กำลังศึกษา",IF(J39="P","ผ่าน","ไม่ศึกษา")))))))))),"  ")</f>
        <v>ไม่ศึกษา</v>
      </c>
      <c r="L39" s="24" t="str">
        <f t="shared" ref="L39:L41" si="29">IF(K39="ผ่าน","  ",IF(K39="ไม่ศึกษา","  ",IF(K39="กำลังศึกษา"," ",K39*G39)))</f>
        <v xml:space="preserve">  </v>
      </c>
      <c r="M39" s="24"/>
    </row>
    <row r="40" spans="1:14" x14ac:dyDescent="0.5">
      <c r="A40" s="26"/>
      <c r="B40" s="27"/>
      <c r="C40" s="70"/>
      <c r="D40" s="33"/>
      <c r="E40" s="30" t="str">
        <f>IFERROR(VLOOKUP(C40,'ข้อมูลใน regis ชีววิทยา'!$A$2:$G$79,3,FALSE)," ")</f>
        <v xml:space="preserve"> </v>
      </c>
      <c r="F40" s="31" t="str">
        <f>IFERROR(VLOOKUP(C40,'ข้อมูลใน regis ชีววิทยา'!$A$2:$G$79,5,FALSE)," ")</f>
        <v xml:space="preserve"> </v>
      </c>
      <c r="G40" s="24">
        <f t="shared" si="27"/>
        <v>0</v>
      </c>
      <c r="H40" s="24" t="str">
        <f>IFERROR(VLOOKUP(C40,'ข้อมูลใน regis ชีววิทยา'!$A$2:$G$79,6,FALSE)," ")</f>
        <v xml:space="preserve"> </v>
      </c>
      <c r="I40" s="24" t="str">
        <f>IFERROR(VLOOKUP(C40,'ข้อมูลใน regis ชีววิทยา'!$A$2:$G$79,7,FALSE)," ")</f>
        <v xml:space="preserve"> </v>
      </c>
      <c r="J40" s="24" t="str">
        <f>IFERROR(VLOOKUP(C40,'ข้อมูลใน regis ชีววิทยา'!$A$2:$G$79,4,FALSE),"  ")</f>
        <v xml:space="preserve">  </v>
      </c>
      <c r="K40" s="24" t="str">
        <f t="shared" si="28"/>
        <v>ไม่ศึกษา</v>
      </c>
      <c r="L40" s="24" t="str">
        <f t="shared" si="29"/>
        <v xml:space="preserve">  </v>
      </c>
      <c r="M40" s="24"/>
    </row>
    <row r="41" spans="1:14" x14ac:dyDescent="0.5">
      <c r="A41" s="26"/>
      <c r="B41" s="27"/>
      <c r="C41" s="70"/>
      <c r="D41" s="33"/>
      <c r="E41" s="30" t="str">
        <f>IFERROR(VLOOKUP(C41,'ข้อมูลใน regis ชีววิทยา'!$A$2:$G$79,3,FALSE)," ")</f>
        <v xml:space="preserve"> </v>
      </c>
      <c r="F41" s="31" t="str">
        <f>IFERROR(VLOOKUP(C41,'ข้อมูลใน regis ชีววิทยา'!$A$2:$G$79,5,FALSE)," ")</f>
        <v xml:space="preserve"> </v>
      </c>
      <c r="G41" s="24">
        <f t="shared" si="27"/>
        <v>0</v>
      </c>
      <c r="H41" s="24" t="str">
        <f>IFERROR(VLOOKUP(C41,'ข้อมูลใน regis ชีววิทยา'!$A$2:$G$79,6,FALSE)," ")</f>
        <v xml:space="preserve"> </v>
      </c>
      <c r="I41" s="24" t="str">
        <f>IFERROR(VLOOKUP(C41,'ข้อมูลใน regis ชีววิทยา'!$A$2:$G$79,7,FALSE)," ")</f>
        <v xml:space="preserve"> </v>
      </c>
      <c r="J41" s="24" t="str">
        <f>IFERROR(VLOOKUP(C41,'ข้อมูลใน regis ชีววิทยา'!$A$2:$G$79,4,FALSE),"  ")</f>
        <v xml:space="preserve">  </v>
      </c>
      <c r="K41" s="24" t="str">
        <f t="shared" si="28"/>
        <v>ไม่ศึกษา</v>
      </c>
      <c r="L41" s="24" t="str">
        <f t="shared" si="29"/>
        <v xml:space="preserve">  </v>
      </c>
      <c r="M41" s="24"/>
    </row>
    <row r="42" spans="1:14" ht="20.45" customHeight="1" x14ac:dyDescent="0.5">
      <c r="A42" s="26" t="s">
        <v>263</v>
      </c>
      <c r="B42" s="27"/>
      <c r="C42" s="28"/>
      <c r="D42" s="29"/>
      <c r="E42" s="30"/>
      <c r="F42" s="24">
        <f>G42</f>
        <v>0</v>
      </c>
      <c r="G42" s="24">
        <f>G43+G55+G78</f>
        <v>0</v>
      </c>
      <c r="H42" s="24"/>
      <c r="I42" s="24"/>
      <c r="J42" s="24"/>
      <c r="K42" s="24"/>
      <c r="L42" s="24"/>
      <c r="M42" s="24" t="str">
        <f>IF(AND(M43="ครบ",M55="ครบ",M78="ครบ"),"ครบ","ไม่ครบ")</f>
        <v>ไม่ครบ</v>
      </c>
    </row>
    <row r="43" spans="1:14" ht="20.45" customHeight="1" x14ac:dyDescent="0.5">
      <c r="A43" s="26"/>
      <c r="B43" s="27" t="s">
        <v>264</v>
      </c>
      <c r="C43" s="28"/>
      <c r="D43" s="29"/>
      <c r="E43" s="30"/>
      <c r="F43" s="24"/>
      <c r="G43" s="24">
        <f>SUM(G44+G45+G46+G47+G48+G49+G50+G51+G52+G53+G54)</f>
        <v>0</v>
      </c>
      <c r="H43" s="24"/>
      <c r="I43" s="24"/>
      <c r="J43" s="24"/>
      <c r="K43" s="24"/>
      <c r="L43" s="24"/>
      <c r="M43" s="24" t="str">
        <f>IF((G43-N43)&gt;=0,"ครบ","ไม่ครบ")</f>
        <v>ไม่ครบ</v>
      </c>
      <c r="N43" s="9">
        <v>25</v>
      </c>
    </row>
    <row r="44" spans="1:14" ht="20.45" customHeight="1" x14ac:dyDescent="0.5">
      <c r="A44" s="26"/>
      <c r="B44" s="27"/>
      <c r="C44" s="28" t="s">
        <v>272</v>
      </c>
      <c r="D44" s="29" t="s">
        <v>55</v>
      </c>
      <c r="E44" s="30" t="s">
        <v>844</v>
      </c>
      <c r="F44" s="24" t="s">
        <v>138</v>
      </c>
      <c r="G44" s="24">
        <f t="shared" ref="G44:G54" si="30">IF(K44&lt;&gt;"ไม่ศึกษา",LEFT(F44,1),0)</f>
        <v>0</v>
      </c>
      <c r="H44" s="24" t="str">
        <f>IFERROR(VLOOKUP(C44,'ข้อมูลใน regis ชีววิทยา'!$A$2:$G$79,6,FALSE)," ")</f>
        <v xml:space="preserve"> </v>
      </c>
      <c r="I44" s="24" t="str">
        <f>IFERROR(VLOOKUP(C44,'ข้อมูลใน regis ชีววิทยา'!$A$2:$G$79,7,FALSE)," ")</f>
        <v xml:space="preserve"> </v>
      </c>
      <c r="J44" s="24" t="str">
        <f>IFERROR(VLOOKUP(C44,'ข้อมูลใน regis ชีววิทยา'!$A$2:$G$79,4,FALSE),"  ")</f>
        <v xml:space="preserve">  </v>
      </c>
      <c r="K44" s="24" t="str">
        <f t="shared" ref="K44:K54" si="31">IFERROR(IF(J44="A",4,IF(J44="B+",3.5,IF(J44="B",3,IF(J44="C+",2.5,IF(J44="C",2,IF(J44="D+",1.5,IF(J44="D",1,IF(J44="F",0,IF(J44="N","กำลังศึกษา","ไม่ศึกษา"))))))))),"  ")</f>
        <v>ไม่ศึกษา</v>
      </c>
      <c r="L44" s="24" t="str">
        <f t="shared" ref="L44:L54" si="32">IF(K44="ไม่ศึกษา","  ",IF(K44="กำลังศึกษา"," ",K44*G44))</f>
        <v xml:space="preserve">  </v>
      </c>
      <c r="M44" s="24"/>
    </row>
    <row r="45" spans="1:14" ht="20.45" customHeight="1" x14ac:dyDescent="0.5">
      <c r="A45" s="26"/>
      <c r="B45" s="27"/>
      <c r="C45" s="28" t="s">
        <v>273</v>
      </c>
      <c r="D45" s="29" t="s">
        <v>57</v>
      </c>
      <c r="E45" s="30" t="s">
        <v>845</v>
      </c>
      <c r="F45" s="24" t="s">
        <v>137</v>
      </c>
      <c r="G45" s="24">
        <f t="shared" si="30"/>
        <v>0</v>
      </c>
      <c r="H45" s="24" t="str">
        <f>IFERROR(VLOOKUP(C45,'ข้อมูลใน regis ชีววิทยา'!$A$2:$G$79,6,FALSE)," ")</f>
        <v xml:space="preserve"> </v>
      </c>
      <c r="I45" s="24" t="str">
        <f>IFERROR(VLOOKUP(C45,'ข้อมูลใน regis ชีววิทยา'!$A$2:$G$79,7,FALSE)," ")</f>
        <v xml:space="preserve"> </v>
      </c>
      <c r="J45" s="24" t="str">
        <f>IFERROR(VLOOKUP(C45,'ข้อมูลใน regis ชีววิทยา'!$A$2:$G$79,4,FALSE),"  ")</f>
        <v xml:space="preserve">  </v>
      </c>
      <c r="K45" s="24" t="str">
        <f t="shared" si="31"/>
        <v>ไม่ศึกษา</v>
      </c>
      <c r="L45" s="24" t="str">
        <f t="shared" si="32"/>
        <v xml:space="preserve">  </v>
      </c>
      <c r="M45" s="24"/>
    </row>
    <row r="46" spans="1:14" ht="20.45" customHeight="1" x14ac:dyDescent="0.5">
      <c r="A46" s="26"/>
      <c r="B46" s="27"/>
      <c r="C46" s="28" t="s">
        <v>274</v>
      </c>
      <c r="D46" s="29" t="s">
        <v>59</v>
      </c>
      <c r="E46" s="30" t="s">
        <v>840</v>
      </c>
      <c r="F46" s="24" t="s">
        <v>119</v>
      </c>
      <c r="G46" s="24">
        <f t="shared" si="30"/>
        <v>0</v>
      </c>
      <c r="H46" s="24" t="str">
        <f>IFERROR(VLOOKUP(C46,'ข้อมูลใน regis ชีววิทยา'!$A$2:$G$79,6,FALSE)," ")</f>
        <v xml:space="preserve"> </v>
      </c>
      <c r="I46" s="24" t="str">
        <f>IFERROR(VLOOKUP(C46,'ข้อมูลใน regis ชีววิทยา'!$A$2:$G$79,7,FALSE)," ")</f>
        <v xml:space="preserve"> </v>
      </c>
      <c r="J46" s="24" t="str">
        <f>IFERROR(VLOOKUP(C46,'ข้อมูลใน regis ชีววิทยา'!$A$2:$G$79,4,FALSE),"  ")</f>
        <v xml:space="preserve">  </v>
      </c>
      <c r="K46" s="24" t="str">
        <f t="shared" si="31"/>
        <v>ไม่ศึกษา</v>
      </c>
      <c r="L46" s="24" t="str">
        <f t="shared" si="32"/>
        <v xml:space="preserve">  </v>
      </c>
      <c r="M46" s="24"/>
    </row>
    <row r="47" spans="1:14" ht="20.45" customHeight="1" x14ac:dyDescent="0.5">
      <c r="A47" s="26"/>
      <c r="B47" s="27"/>
      <c r="C47" s="28" t="s">
        <v>275</v>
      </c>
      <c r="D47" s="29" t="s">
        <v>61</v>
      </c>
      <c r="E47" s="30" t="s">
        <v>846</v>
      </c>
      <c r="F47" s="24" t="s">
        <v>119</v>
      </c>
      <c r="G47" s="24">
        <f t="shared" si="30"/>
        <v>0</v>
      </c>
      <c r="H47" s="24" t="str">
        <f>IFERROR(VLOOKUP(C47,'ข้อมูลใน regis ชีววิทยา'!$A$2:$G$79,6,FALSE)," ")</f>
        <v xml:space="preserve"> </v>
      </c>
      <c r="I47" s="24" t="str">
        <f>IFERROR(VLOOKUP(C47,'ข้อมูลใน regis ชีววิทยา'!$A$2:$G$79,7,FALSE)," ")</f>
        <v xml:space="preserve"> </v>
      </c>
      <c r="J47" s="24" t="str">
        <f>IFERROR(VLOOKUP(C47,'ข้อมูลใน regis ชีววิทยา'!$A$2:$G$79,4,FALSE),"  ")</f>
        <v xml:space="preserve">  </v>
      </c>
      <c r="K47" s="24" t="str">
        <f t="shared" si="31"/>
        <v>ไม่ศึกษา</v>
      </c>
      <c r="L47" s="24" t="str">
        <f t="shared" si="32"/>
        <v xml:space="preserve">  </v>
      </c>
      <c r="M47" s="24"/>
    </row>
    <row r="48" spans="1:14" ht="20.45" customHeight="1" x14ac:dyDescent="0.5">
      <c r="A48" s="26"/>
      <c r="B48" s="27"/>
      <c r="C48" s="28" t="s">
        <v>276</v>
      </c>
      <c r="D48" s="29" t="s">
        <v>63</v>
      </c>
      <c r="E48" s="30" t="s">
        <v>841</v>
      </c>
      <c r="F48" s="24" t="s">
        <v>137</v>
      </c>
      <c r="G48" s="24">
        <f t="shared" si="30"/>
        <v>0</v>
      </c>
      <c r="H48" s="24" t="str">
        <f>IFERROR(VLOOKUP(C48,'ข้อมูลใน regis ชีววิทยา'!$A$2:$G$79,6,FALSE)," ")</f>
        <v xml:space="preserve"> </v>
      </c>
      <c r="I48" s="24" t="str">
        <f>IFERROR(VLOOKUP(C48,'ข้อมูลใน regis ชีววิทยา'!$A$2:$G$79,7,FALSE)," ")</f>
        <v xml:space="preserve"> </v>
      </c>
      <c r="J48" s="24" t="str">
        <f>IFERROR(VLOOKUP(C48,'ข้อมูลใน regis ชีววิทยา'!$A$2:$G$79,4,FALSE),"  ")</f>
        <v xml:space="preserve">  </v>
      </c>
      <c r="K48" s="24" t="str">
        <f t="shared" si="31"/>
        <v>ไม่ศึกษา</v>
      </c>
      <c r="L48" s="24" t="str">
        <f t="shared" si="32"/>
        <v xml:space="preserve">  </v>
      </c>
      <c r="M48" s="24"/>
    </row>
    <row r="49" spans="1:14" ht="20.45" customHeight="1" x14ac:dyDescent="0.5">
      <c r="A49" s="26"/>
      <c r="B49" s="27"/>
      <c r="C49" s="28" t="s">
        <v>277</v>
      </c>
      <c r="D49" s="29" t="s">
        <v>65</v>
      </c>
      <c r="E49" s="30" t="s">
        <v>847</v>
      </c>
      <c r="F49" s="24" t="s">
        <v>137</v>
      </c>
      <c r="G49" s="24">
        <f t="shared" si="30"/>
        <v>0</v>
      </c>
      <c r="H49" s="24" t="str">
        <f>IFERROR(VLOOKUP(C49,'ข้อมูลใน regis ชีววิทยา'!$A$2:$G$79,6,FALSE)," ")</f>
        <v xml:space="preserve"> </v>
      </c>
      <c r="I49" s="24" t="str">
        <f>IFERROR(VLOOKUP(C49,'ข้อมูลใน regis ชีววิทยา'!$A$2:$G$79,7,FALSE)," ")</f>
        <v xml:space="preserve"> </v>
      </c>
      <c r="J49" s="24" t="str">
        <f>IFERROR(VLOOKUP(C49,'ข้อมูลใน regis ชีววิทยา'!$A$2:$G$79,4,FALSE),"  ")</f>
        <v xml:space="preserve">  </v>
      </c>
      <c r="K49" s="24" t="str">
        <f t="shared" si="31"/>
        <v>ไม่ศึกษา</v>
      </c>
      <c r="L49" s="24" t="str">
        <f t="shared" si="32"/>
        <v xml:space="preserve">  </v>
      </c>
      <c r="M49" s="24"/>
    </row>
    <row r="50" spans="1:14" ht="20.45" customHeight="1" x14ac:dyDescent="0.5">
      <c r="A50" s="26"/>
      <c r="B50" s="27"/>
      <c r="C50" s="28" t="s">
        <v>278</v>
      </c>
      <c r="D50" s="29" t="s">
        <v>67</v>
      </c>
      <c r="E50" s="30" t="s">
        <v>842</v>
      </c>
      <c r="F50" s="24" t="s">
        <v>52</v>
      </c>
      <c r="G50" s="24">
        <f t="shared" si="30"/>
        <v>0</v>
      </c>
      <c r="H50" s="24" t="str">
        <f>IFERROR(VLOOKUP(C50,'ข้อมูลใน regis ชีววิทยา'!$A$2:$G$79,6,FALSE)," ")</f>
        <v xml:space="preserve"> </v>
      </c>
      <c r="I50" s="24" t="str">
        <f>IFERROR(VLOOKUP(C50,'ข้อมูลใน regis ชีววิทยา'!$A$2:$G$79,7,FALSE)," ")</f>
        <v xml:space="preserve"> </v>
      </c>
      <c r="J50" s="24" t="str">
        <f>IFERROR(VLOOKUP(C50,'ข้อมูลใน regis ชีววิทยา'!$A$2:$G$79,4,FALSE),"  ")</f>
        <v xml:space="preserve">  </v>
      </c>
      <c r="K50" s="24" t="str">
        <f t="shared" si="31"/>
        <v>ไม่ศึกษา</v>
      </c>
      <c r="L50" s="24" t="str">
        <f t="shared" si="32"/>
        <v xml:space="preserve">  </v>
      </c>
      <c r="M50" s="24"/>
    </row>
    <row r="51" spans="1:14" ht="20.45" customHeight="1" x14ac:dyDescent="0.5">
      <c r="A51" s="26"/>
      <c r="B51" s="27"/>
      <c r="C51" s="28" t="s">
        <v>279</v>
      </c>
      <c r="D51" s="29" t="s">
        <v>69</v>
      </c>
      <c r="E51" s="30" t="s">
        <v>848</v>
      </c>
      <c r="F51" s="24" t="s">
        <v>52</v>
      </c>
      <c r="G51" s="24">
        <f t="shared" si="30"/>
        <v>0</v>
      </c>
      <c r="H51" s="24" t="str">
        <f>IFERROR(VLOOKUP(C51,'ข้อมูลใน regis ชีววิทยา'!$A$2:$G$79,6,FALSE)," ")</f>
        <v xml:space="preserve"> </v>
      </c>
      <c r="I51" s="24" t="str">
        <f>IFERROR(VLOOKUP(C51,'ข้อมูลใน regis ชีววิทยา'!$A$2:$G$79,7,FALSE)," ")</f>
        <v xml:space="preserve"> </v>
      </c>
      <c r="J51" s="24" t="str">
        <f>IFERROR(VLOOKUP(C51,'ข้อมูลใน regis ชีววิทยา'!$A$2:$G$79,4,FALSE),"  ")</f>
        <v xml:space="preserve">  </v>
      </c>
      <c r="K51" s="24" t="str">
        <f t="shared" si="31"/>
        <v>ไม่ศึกษา</v>
      </c>
      <c r="L51" s="24" t="str">
        <f t="shared" si="32"/>
        <v xml:space="preserve">  </v>
      </c>
      <c r="M51" s="24"/>
    </row>
    <row r="52" spans="1:14" ht="20.45" customHeight="1" x14ac:dyDescent="0.5">
      <c r="A52" s="26"/>
      <c r="B52" s="27"/>
      <c r="C52" s="28" t="s">
        <v>280</v>
      </c>
      <c r="D52" s="29" t="s">
        <v>71</v>
      </c>
      <c r="E52" s="30" t="s">
        <v>843</v>
      </c>
      <c r="F52" s="24" t="s">
        <v>119</v>
      </c>
      <c r="G52" s="24">
        <f t="shared" si="30"/>
        <v>0</v>
      </c>
      <c r="H52" s="24" t="str">
        <f>IFERROR(VLOOKUP(C52,'ข้อมูลใน regis ชีววิทยา'!$A$2:$G$79,6,FALSE)," ")</f>
        <v xml:space="preserve"> </v>
      </c>
      <c r="I52" s="24" t="str">
        <f>IFERROR(VLOOKUP(C52,'ข้อมูลใน regis ชีววิทยา'!$A$2:$G$79,7,FALSE)," ")</f>
        <v xml:space="preserve"> </v>
      </c>
      <c r="J52" s="24" t="str">
        <f>IFERROR(VLOOKUP(C52,'ข้อมูลใน regis ชีววิทยา'!$A$2:$G$79,4,FALSE),"  ")</f>
        <v xml:space="preserve">  </v>
      </c>
      <c r="K52" s="24" t="str">
        <f t="shared" si="31"/>
        <v>ไม่ศึกษา</v>
      </c>
      <c r="L52" s="24" t="str">
        <f t="shared" si="32"/>
        <v xml:space="preserve">  </v>
      </c>
      <c r="M52" s="24"/>
    </row>
    <row r="53" spans="1:14" ht="20.45" customHeight="1" x14ac:dyDescent="0.5">
      <c r="A53" s="26"/>
      <c r="B53" s="27"/>
      <c r="C53" s="28" t="s">
        <v>281</v>
      </c>
      <c r="D53" s="29" t="s">
        <v>73</v>
      </c>
      <c r="E53" s="30" t="s">
        <v>876</v>
      </c>
      <c r="F53" s="24" t="s">
        <v>137</v>
      </c>
      <c r="G53" s="24">
        <f t="shared" si="30"/>
        <v>0</v>
      </c>
      <c r="H53" s="24" t="str">
        <f>IFERROR(VLOOKUP(C53,'ข้อมูลใน regis ชีววิทยา'!$A$2:$G$79,6,FALSE)," ")</f>
        <v xml:space="preserve"> </v>
      </c>
      <c r="I53" s="24" t="str">
        <f>IFERROR(VLOOKUP(C53,'ข้อมูลใน regis ชีววิทยา'!$A$2:$G$79,7,FALSE)," ")</f>
        <v xml:space="preserve"> </v>
      </c>
      <c r="J53" s="24" t="str">
        <f>IFERROR(VLOOKUP(C53,'ข้อมูลใน regis ชีววิทยา'!$A$2:$G$79,4,FALSE),"  ")</f>
        <v xml:space="preserve">  </v>
      </c>
      <c r="K53" s="24" t="str">
        <f t="shared" si="31"/>
        <v>ไม่ศึกษา</v>
      </c>
      <c r="L53" s="24" t="str">
        <f t="shared" si="32"/>
        <v xml:space="preserve">  </v>
      </c>
      <c r="M53" s="24"/>
    </row>
    <row r="54" spans="1:14" ht="20.45" customHeight="1" x14ac:dyDescent="0.5">
      <c r="A54" s="26"/>
      <c r="B54" s="27"/>
      <c r="C54" s="28" t="s">
        <v>282</v>
      </c>
      <c r="D54" s="29" t="s">
        <v>75</v>
      </c>
      <c r="E54" s="30" t="s">
        <v>863</v>
      </c>
      <c r="F54" s="24" t="s">
        <v>138</v>
      </c>
      <c r="G54" s="24">
        <f t="shared" si="30"/>
        <v>0</v>
      </c>
      <c r="H54" s="24" t="str">
        <f>IFERROR(VLOOKUP(C54,'ข้อมูลใน regis ชีววิทยา'!$A$2:$G$79,6,FALSE)," ")</f>
        <v xml:space="preserve"> </v>
      </c>
      <c r="I54" s="24" t="str">
        <f>IFERROR(VLOOKUP(C54,'ข้อมูลใน regis ชีววิทยา'!$A$2:$G$79,7,FALSE)," ")</f>
        <v xml:space="preserve"> </v>
      </c>
      <c r="J54" s="24" t="str">
        <f>IFERROR(VLOOKUP(C54,'ข้อมูลใน regis ชีววิทยา'!$A$2:$G$79,4,FALSE),"  ")</f>
        <v xml:space="preserve">  </v>
      </c>
      <c r="K54" s="24" t="str">
        <f t="shared" si="31"/>
        <v>ไม่ศึกษา</v>
      </c>
      <c r="L54" s="24" t="str">
        <f t="shared" si="32"/>
        <v xml:space="preserve">  </v>
      </c>
      <c r="M54" s="24"/>
    </row>
    <row r="55" spans="1:14" ht="20.45" customHeight="1" x14ac:dyDescent="0.5">
      <c r="A55" s="26"/>
      <c r="B55" s="34" t="s">
        <v>265</v>
      </c>
      <c r="C55" s="28"/>
      <c r="D55" s="29"/>
      <c r="E55" s="30"/>
      <c r="F55" s="24"/>
      <c r="G55" s="24">
        <f>SUM(G56+G57+G58+G59+G60+G61+G62+G63+G64+G65+G66+G67+G68+G69+G70+G71+G72+G73+G74+G75+G76+G77)</f>
        <v>0</v>
      </c>
      <c r="H55" s="24"/>
      <c r="I55" s="24"/>
      <c r="J55" s="24"/>
      <c r="K55" s="24"/>
      <c r="L55" s="24"/>
      <c r="M55" s="24" t="str">
        <f>IF((G55-N55)&gt;=0,"ครบ","ไม่ครบ")</f>
        <v>ไม่ครบ</v>
      </c>
      <c r="N55" s="9">
        <v>54</v>
      </c>
    </row>
    <row r="56" spans="1:14" ht="20.45" customHeight="1" x14ac:dyDescent="0.5">
      <c r="A56" s="26"/>
      <c r="B56" s="27"/>
      <c r="C56" s="28" t="s">
        <v>283</v>
      </c>
      <c r="D56" s="29" t="s">
        <v>80</v>
      </c>
      <c r="E56" s="30" t="s">
        <v>850</v>
      </c>
      <c r="F56" s="24" t="s">
        <v>136</v>
      </c>
      <c r="G56" s="24">
        <f t="shared" ref="G56:G77" si="33">IF(K56&lt;&gt;"ไม่ศึกษา",LEFT(F56,1),0)</f>
        <v>0</v>
      </c>
      <c r="H56" s="24" t="str">
        <f>IFERROR(VLOOKUP(C56,'ข้อมูลใน regis ชีววิทยา'!$A$2:$G$79,6,FALSE)," ")</f>
        <v xml:space="preserve"> </v>
      </c>
      <c r="I56" s="24" t="str">
        <f>IFERROR(VLOOKUP(C56,'ข้อมูลใน regis ชีววิทยา'!$A$2:$G$79,7,FALSE)," ")</f>
        <v xml:space="preserve"> </v>
      </c>
      <c r="J56" s="24" t="str">
        <f>IFERROR(VLOOKUP(C56,'ข้อมูลใน regis ชีววิทยา'!$A$2:$G$79,4,FALSE),"  ")</f>
        <v xml:space="preserve">  </v>
      </c>
      <c r="K56" s="24" t="str">
        <f t="shared" ref="K56:K77" si="34">IFERROR(IF(J56="A",4,IF(J56="B+",3.5,IF(J56="B",3,IF(J56="C+",2.5,IF(J56="C",2,IF(J56="D+",1.5,IF(J56="D",1,IF(J56="F",0,IF(J56="N","กำลังศึกษา","ไม่ศึกษา"))))))))),"  ")</f>
        <v>ไม่ศึกษา</v>
      </c>
      <c r="L56" s="24" t="str">
        <f t="shared" ref="L56:L77" si="35">IF(K56="ไม่ศึกษา","  ",IF(K56="กำลังศึกษา"," ",K56*G56))</f>
        <v xml:space="preserve">  </v>
      </c>
      <c r="M56" s="24"/>
    </row>
    <row r="57" spans="1:14" ht="20.45" customHeight="1" x14ac:dyDescent="0.5">
      <c r="A57" s="26"/>
      <c r="B57" s="27"/>
      <c r="C57" s="28" t="s">
        <v>284</v>
      </c>
      <c r="D57" s="29" t="s">
        <v>82</v>
      </c>
      <c r="E57" s="30" t="s">
        <v>859</v>
      </c>
      <c r="F57" s="24" t="s">
        <v>52</v>
      </c>
      <c r="G57" s="24">
        <f t="shared" si="33"/>
        <v>0</v>
      </c>
      <c r="H57" s="24" t="str">
        <f>IFERROR(VLOOKUP(C57,'ข้อมูลใน regis ชีววิทยา'!$A$2:$G$79,6,FALSE)," ")</f>
        <v xml:space="preserve"> </v>
      </c>
      <c r="I57" s="24" t="str">
        <f>IFERROR(VLOOKUP(C57,'ข้อมูลใน regis ชีววิทยา'!$A$2:$G$79,7,FALSE)," ")</f>
        <v xml:space="preserve"> </v>
      </c>
      <c r="J57" s="24" t="str">
        <f>IFERROR(VLOOKUP(C57,'ข้อมูลใน regis ชีววิทยา'!$A$2:$G$79,4,FALSE),"  ")</f>
        <v xml:space="preserve">  </v>
      </c>
      <c r="K57" s="24" t="str">
        <f t="shared" si="34"/>
        <v>ไม่ศึกษา</v>
      </c>
      <c r="L57" s="24" t="str">
        <f t="shared" si="35"/>
        <v xml:space="preserve">  </v>
      </c>
      <c r="M57" s="24"/>
    </row>
    <row r="58" spans="1:14" ht="20.45" customHeight="1" x14ac:dyDescent="0.5">
      <c r="A58" s="26"/>
      <c r="B58" s="27"/>
      <c r="C58" s="28" t="s">
        <v>285</v>
      </c>
      <c r="D58" s="29" t="s">
        <v>84</v>
      </c>
      <c r="E58" s="30" t="s">
        <v>860</v>
      </c>
      <c r="F58" s="24" t="s">
        <v>137</v>
      </c>
      <c r="G58" s="24">
        <f t="shared" si="33"/>
        <v>0</v>
      </c>
      <c r="H58" s="24" t="str">
        <f>IFERROR(VLOOKUP(C58,'ข้อมูลใน regis ชีววิทยา'!$A$2:$G$79,6,FALSE)," ")</f>
        <v xml:space="preserve"> </v>
      </c>
      <c r="I58" s="24" t="str">
        <f>IFERROR(VLOOKUP(C58,'ข้อมูลใน regis ชีววิทยา'!$A$2:$G$79,7,FALSE)," ")</f>
        <v xml:space="preserve"> </v>
      </c>
      <c r="J58" s="24" t="str">
        <f>IFERROR(VLOOKUP(C58,'ข้อมูลใน regis ชีววิทยา'!$A$2:$G$79,4,FALSE),"  ")</f>
        <v xml:space="preserve">  </v>
      </c>
      <c r="K58" s="24" t="str">
        <f t="shared" si="34"/>
        <v>ไม่ศึกษา</v>
      </c>
      <c r="L58" s="24" t="str">
        <f t="shared" si="35"/>
        <v xml:space="preserve">  </v>
      </c>
      <c r="M58" s="24"/>
    </row>
    <row r="59" spans="1:14" ht="20.45" customHeight="1" x14ac:dyDescent="0.5">
      <c r="A59" s="26"/>
      <c r="B59" s="27"/>
      <c r="C59" s="28" t="s">
        <v>286</v>
      </c>
      <c r="D59" s="29" t="s">
        <v>86</v>
      </c>
      <c r="E59" s="30" t="s">
        <v>865</v>
      </c>
      <c r="F59" s="24" t="s">
        <v>119</v>
      </c>
      <c r="G59" s="24">
        <f t="shared" si="33"/>
        <v>0</v>
      </c>
      <c r="H59" s="24" t="str">
        <f>IFERROR(VLOOKUP(C59,'ข้อมูลใน regis ชีววิทยา'!$A$2:$G$79,6,FALSE)," ")</f>
        <v xml:space="preserve"> </v>
      </c>
      <c r="I59" s="24" t="str">
        <f>IFERROR(VLOOKUP(C59,'ข้อมูลใน regis ชีววิทยา'!$A$2:$G$79,7,FALSE)," ")</f>
        <v xml:space="preserve"> </v>
      </c>
      <c r="J59" s="24" t="str">
        <f>IFERROR(VLOOKUP(C59,'ข้อมูลใน regis ชีววิทยา'!$A$2:$G$79,4,FALSE),"  ")</f>
        <v xml:space="preserve">  </v>
      </c>
      <c r="K59" s="24" t="str">
        <f t="shared" si="34"/>
        <v>ไม่ศึกษา</v>
      </c>
      <c r="L59" s="24" t="str">
        <f t="shared" si="35"/>
        <v xml:space="preserve">  </v>
      </c>
      <c r="M59" s="24"/>
    </row>
    <row r="60" spans="1:14" ht="20.45" customHeight="1" x14ac:dyDescent="0.5">
      <c r="A60" s="26"/>
      <c r="B60" s="27"/>
      <c r="C60" s="28" t="s">
        <v>287</v>
      </c>
      <c r="D60" s="29" t="s">
        <v>88</v>
      </c>
      <c r="E60" s="30" t="s">
        <v>849</v>
      </c>
      <c r="F60" s="24" t="s">
        <v>138</v>
      </c>
      <c r="G60" s="24">
        <f t="shared" si="33"/>
        <v>0</v>
      </c>
      <c r="H60" s="24" t="str">
        <f>IFERROR(VLOOKUP(C60,'ข้อมูลใน regis ชีววิทยา'!$A$2:$G$79,6,FALSE)," ")</f>
        <v xml:space="preserve"> </v>
      </c>
      <c r="I60" s="24" t="str">
        <f>IFERROR(VLOOKUP(C60,'ข้อมูลใน regis ชีววิทยา'!$A$2:$G$79,7,FALSE)," ")</f>
        <v xml:space="preserve"> </v>
      </c>
      <c r="J60" s="24" t="str">
        <f>IFERROR(VLOOKUP(C60,'ข้อมูลใน regis ชีววิทยา'!$A$2:$G$79,4,FALSE),"  ")</f>
        <v xml:space="preserve">  </v>
      </c>
      <c r="K60" s="24" t="str">
        <f t="shared" si="34"/>
        <v>ไม่ศึกษา</v>
      </c>
      <c r="L60" s="24" t="str">
        <f t="shared" si="35"/>
        <v xml:space="preserve">  </v>
      </c>
      <c r="M60" s="24"/>
    </row>
    <row r="61" spans="1:14" ht="20.45" customHeight="1" x14ac:dyDescent="0.5">
      <c r="A61" s="26"/>
      <c r="B61" s="27"/>
      <c r="C61" s="28" t="s">
        <v>288</v>
      </c>
      <c r="D61" s="29" t="s">
        <v>90</v>
      </c>
      <c r="E61" s="30" t="s">
        <v>851</v>
      </c>
      <c r="F61" s="24" t="s">
        <v>137</v>
      </c>
      <c r="G61" s="24">
        <f t="shared" si="33"/>
        <v>0</v>
      </c>
      <c r="H61" s="24" t="str">
        <f>IFERROR(VLOOKUP(C61,'ข้อมูลใน regis ชีววิทยา'!$A$2:$G$79,6,FALSE)," ")</f>
        <v xml:space="preserve"> </v>
      </c>
      <c r="I61" s="24" t="str">
        <f>IFERROR(VLOOKUP(C61,'ข้อมูลใน regis ชีววิทยา'!$A$2:$G$79,7,FALSE)," ")</f>
        <v xml:space="preserve"> </v>
      </c>
      <c r="J61" s="24" t="str">
        <f>IFERROR(VLOOKUP(C61,'ข้อมูลใน regis ชีววิทยา'!$A$2:$G$79,4,FALSE),"  ")</f>
        <v xml:space="preserve">  </v>
      </c>
      <c r="K61" s="24" t="str">
        <f t="shared" si="34"/>
        <v>ไม่ศึกษา</v>
      </c>
      <c r="L61" s="24" t="str">
        <f t="shared" si="35"/>
        <v xml:space="preserve">  </v>
      </c>
      <c r="M61" s="24"/>
    </row>
    <row r="62" spans="1:14" ht="20.45" customHeight="1" x14ac:dyDescent="0.5">
      <c r="A62" s="26"/>
      <c r="B62" s="27"/>
      <c r="C62" s="28" t="s">
        <v>351</v>
      </c>
      <c r="D62" s="29" t="s">
        <v>92</v>
      </c>
      <c r="E62" s="30" t="s">
        <v>877</v>
      </c>
      <c r="F62" s="24" t="s">
        <v>119</v>
      </c>
      <c r="G62" s="24">
        <f t="shared" si="33"/>
        <v>0</v>
      </c>
      <c r="H62" s="24" t="str">
        <f>IFERROR(VLOOKUP(C62,'ข้อมูลใน regis ชีววิทยา'!$A$2:$G$79,6,FALSE)," ")</f>
        <v xml:space="preserve"> </v>
      </c>
      <c r="I62" s="24" t="str">
        <f>IFERROR(VLOOKUP(C62,'ข้อมูลใน regis ชีววิทยา'!$A$2:$G$79,7,FALSE)," ")</f>
        <v xml:space="preserve"> </v>
      </c>
      <c r="J62" s="24" t="str">
        <f>IFERROR(VLOOKUP(C62,'ข้อมูลใน regis ชีววิทยา'!$A$2:$G$79,4,FALSE),"  ")</f>
        <v xml:space="preserve">  </v>
      </c>
      <c r="K62" s="24" t="str">
        <f t="shared" si="34"/>
        <v>ไม่ศึกษา</v>
      </c>
      <c r="L62" s="24" t="str">
        <f t="shared" si="35"/>
        <v xml:space="preserve">  </v>
      </c>
      <c r="M62" s="24"/>
    </row>
    <row r="63" spans="1:14" ht="20.45" customHeight="1" x14ac:dyDescent="0.5">
      <c r="A63" s="26"/>
      <c r="B63" s="27"/>
      <c r="C63" s="28" t="s">
        <v>289</v>
      </c>
      <c r="D63" s="29" t="s">
        <v>94</v>
      </c>
      <c r="E63" s="30" t="s">
        <v>854</v>
      </c>
      <c r="F63" s="24" t="s">
        <v>137</v>
      </c>
      <c r="G63" s="24">
        <f t="shared" si="33"/>
        <v>0</v>
      </c>
      <c r="H63" s="24" t="str">
        <f>IFERROR(VLOOKUP(C63,'ข้อมูลใน regis ชีววิทยา'!$A$2:$G$79,6,FALSE)," ")</f>
        <v xml:space="preserve"> </v>
      </c>
      <c r="I63" s="24" t="str">
        <f>IFERROR(VLOOKUP(C63,'ข้อมูลใน regis ชีววิทยา'!$A$2:$G$79,7,FALSE)," ")</f>
        <v xml:space="preserve"> </v>
      </c>
      <c r="J63" s="24" t="str">
        <f>IFERROR(VLOOKUP(C63,'ข้อมูลใน regis ชีววิทยา'!$A$2:$G$79,4,FALSE),"  ")</f>
        <v xml:space="preserve">  </v>
      </c>
      <c r="K63" s="24" t="str">
        <f t="shared" si="34"/>
        <v>ไม่ศึกษา</v>
      </c>
      <c r="L63" s="24" t="str">
        <f t="shared" si="35"/>
        <v xml:space="preserve">  </v>
      </c>
      <c r="M63" s="24"/>
    </row>
    <row r="64" spans="1:14" ht="20.45" customHeight="1" x14ac:dyDescent="0.5">
      <c r="A64" s="26"/>
      <c r="B64" s="27"/>
      <c r="C64" s="28" t="s">
        <v>290</v>
      </c>
      <c r="D64" s="29" t="s">
        <v>96</v>
      </c>
      <c r="E64" s="30" t="s">
        <v>855</v>
      </c>
      <c r="F64" s="24" t="s">
        <v>119</v>
      </c>
      <c r="G64" s="24">
        <f t="shared" si="33"/>
        <v>0</v>
      </c>
      <c r="H64" s="24" t="str">
        <f>IFERROR(VLOOKUP(C64,'ข้อมูลใน regis ชีววิทยา'!$A$2:$G$79,6,FALSE)," ")</f>
        <v xml:space="preserve"> </v>
      </c>
      <c r="I64" s="24" t="str">
        <f>IFERROR(VLOOKUP(C64,'ข้อมูลใน regis ชีววิทยา'!$A$2:$G$79,7,FALSE)," ")</f>
        <v xml:space="preserve"> </v>
      </c>
      <c r="J64" s="24" t="str">
        <f>IFERROR(VLOOKUP(C64,'ข้อมูลใน regis ชีววิทยา'!$A$2:$G$79,4,FALSE),"  ")</f>
        <v xml:space="preserve">  </v>
      </c>
      <c r="K64" s="24" t="str">
        <f t="shared" si="34"/>
        <v>ไม่ศึกษา</v>
      </c>
      <c r="L64" s="24" t="str">
        <f t="shared" si="35"/>
        <v xml:space="preserve">  </v>
      </c>
      <c r="M64" s="24"/>
    </row>
    <row r="65" spans="1:14" ht="20.45" customHeight="1" x14ac:dyDescent="0.5">
      <c r="A65" s="26"/>
      <c r="B65" s="27"/>
      <c r="C65" s="28" t="s">
        <v>291</v>
      </c>
      <c r="D65" s="29" t="s">
        <v>98</v>
      </c>
      <c r="E65" s="30" t="s">
        <v>856</v>
      </c>
      <c r="F65" s="24" t="s">
        <v>137</v>
      </c>
      <c r="G65" s="24">
        <f t="shared" si="33"/>
        <v>0</v>
      </c>
      <c r="H65" s="24" t="str">
        <f>IFERROR(VLOOKUP(C65,'ข้อมูลใน regis ชีววิทยา'!$A$2:$G$79,6,FALSE)," ")</f>
        <v xml:space="preserve"> </v>
      </c>
      <c r="I65" s="24" t="str">
        <f>IFERROR(VLOOKUP(C65,'ข้อมูลใน regis ชีววิทยา'!$A$2:$G$79,7,FALSE)," ")</f>
        <v xml:space="preserve"> </v>
      </c>
      <c r="J65" s="24" t="str">
        <f>IFERROR(VLOOKUP(C65,'ข้อมูลใน regis ชีววิทยา'!$A$2:$G$79,4,FALSE),"  ")</f>
        <v xml:space="preserve">  </v>
      </c>
      <c r="K65" s="24" t="str">
        <f t="shared" si="34"/>
        <v>ไม่ศึกษา</v>
      </c>
      <c r="L65" s="24" t="str">
        <f t="shared" si="35"/>
        <v xml:space="preserve">  </v>
      </c>
      <c r="M65" s="24"/>
    </row>
    <row r="66" spans="1:14" ht="20.45" customHeight="1" x14ac:dyDescent="0.5">
      <c r="A66" s="26"/>
      <c r="B66" s="27"/>
      <c r="C66" s="28" t="s">
        <v>292</v>
      </c>
      <c r="D66" s="29" t="s">
        <v>100</v>
      </c>
      <c r="E66" s="30" t="s">
        <v>852</v>
      </c>
      <c r="F66" s="24" t="s">
        <v>119</v>
      </c>
      <c r="G66" s="24">
        <f t="shared" si="33"/>
        <v>0</v>
      </c>
      <c r="H66" s="24" t="str">
        <f>IFERROR(VLOOKUP(C66,'ข้อมูลใน regis ชีววิทยา'!$A$2:$G$79,6,FALSE)," ")</f>
        <v xml:space="preserve"> </v>
      </c>
      <c r="I66" s="24" t="str">
        <f>IFERROR(VLOOKUP(C66,'ข้อมูลใน regis ชีววิทยา'!$A$2:$G$79,7,FALSE)," ")</f>
        <v xml:space="preserve"> </v>
      </c>
      <c r="J66" s="24" t="str">
        <f>IFERROR(VLOOKUP(C66,'ข้อมูลใน regis ชีววิทยา'!$A$2:$G$79,4,FALSE),"  ")</f>
        <v xml:space="preserve">  </v>
      </c>
      <c r="K66" s="24" t="str">
        <f t="shared" si="34"/>
        <v>ไม่ศึกษา</v>
      </c>
      <c r="L66" s="24" t="str">
        <f t="shared" si="35"/>
        <v xml:space="preserve">  </v>
      </c>
      <c r="M66" s="24"/>
    </row>
    <row r="67" spans="1:14" ht="20.45" customHeight="1" x14ac:dyDescent="0.5">
      <c r="A67" s="26"/>
      <c r="B67" s="27"/>
      <c r="C67" s="28" t="s">
        <v>293</v>
      </c>
      <c r="D67" s="29" t="s">
        <v>102</v>
      </c>
      <c r="E67" s="30" t="s">
        <v>853</v>
      </c>
      <c r="F67" s="24" t="s">
        <v>136</v>
      </c>
      <c r="G67" s="24">
        <f t="shared" si="33"/>
        <v>0</v>
      </c>
      <c r="H67" s="24" t="str">
        <f>IFERROR(VLOOKUP(C67,'ข้อมูลใน regis ชีววิทยา'!$A$2:$G$79,6,FALSE)," ")</f>
        <v xml:space="preserve"> </v>
      </c>
      <c r="I67" s="24" t="str">
        <f>IFERROR(VLOOKUP(C67,'ข้อมูลใน regis ชีววิทยา'!$A$2:$G$79,7,FALSE)," ")</f>
        <v xml:space="preserve"> </v>
      </c>
      <c r="J67" s="24" t="str">
        <f>IFERROR(VLOOKUP(C67,'ข้อมูลใน regis ชีววิทยา'!$A$2:$G$79,4,FALSE),"  ")</f>
        <v xml:space="preserve">  </v>
      </c>
      <c r="K67" s="24" t="str">
        <f t="shared" si="34"/>
        <v>ไม่ศึกษา</v>
      </c>
      <c r="L67" s="24" t="str">
        <f t="shared" si="35"/>
        <v xml:space="preserve">  </v>
      </c>
      <c r="M67" s="24"/>
    </row>
    <row r="68" spans="1:14" ht="20.45" customHeight="1" x14ac:dyDescent="0.5">
      <c r="A68" s="26"/>
      <c r="B68" s="27"/>
      <c r="C68" s="28" t="s">
        <v>294</v>
      </c>
      <c r="D68" s="29" t="s">
        <v>104</v>
      </c>
      <c r="E68" s="30" t="s">
        <v>866</v>
      </c>
      <c r="F68" s="24" t="s">
        <v>119</v>
      </c>
      <c r="G68" s="24">
        <f t="shared" si="33"/>
        <v>0</v>
      </c>
      <c r="H68" s="24" t="str">
        <f>IFERROR(VLOOKUP(C68,'ข้อมูลใน regis ชีววิทยา'!$A$2:$G$79,6,FALSE)," ")</f>
        <v xml:space="preserve"> </v>
      </c>
      <c r="I68" s="24" t="str">
        <f>IFERROR(VLOOKUP(C68,'ข้อมูลใน regis ชีววิทยา'!$A$2:$G$79,7,FALSE)," ")</f>
        <v xml:space="preserve"> </v>
      </c>
      <c r="J68" s="24" t="str">
        <f>IFERROR(VLOOKUP(C68,'ข้อมูลใน regis ชีววิทยา'!$A$2:$G$79,4,FALSE),"  ")</f>
        <v xml:space="preserve">  </v>
      </c>
      <c r="K68" s="24" t="str">
        <f t="shared" si="34"/>
        <v>ไม่ศึกษา</v>
      </c>
      <c r="L68" s="24" t="str">
        <f t="shared" si="35"/>
        <v xml:space="preserve">  </v>
      </c>
      <c r="M68" s="24"/>
    </row>
    <row r="69" spans="1:14" ht="20.45" customHeight="1" x14ac:dyDescent="0.5">
      <c r="A69" s="26"/>
      <c r="B69" s="27"/>
      <c r="C69" s="28" t="s">
        <v>295</v>
      </c>
      <c r="D69" s="29" t="s">
        <v>106</v>
      </c>
      <c r="E69" s="30" t="s">
        <v>867</v>
      </c>
      <c r="F69" s="24" t="s">
        <v>137</v>
      </c>
      <c r="G69" s="24">
        <f t="shared" si="33"/>
        <v>0</v>
      </c>
      <c r="H69" s="24" t="str">
        <f>IFERROR(VLOOKUP(C69,'ข้อมูลใน regis ชีววิทยา'!$A$2:$G$79,6,FALSE)," ")</f>
        <v xml:space="preserve"> </v>
      </c>
      <c r="I69" s="24" t="str">
        <f>IFERROR(VLOOKUP(C69,'ข้อมูลใน regis ชีววิทยา'!$A$2:$G$79,7,FALSE)," ")</f>
        <v xml:space="preserve"> </v>
      </c>
      <c r="J69" s="24" t="str">
        <f>IFERROR(VLOOKUP(C69,'ข้อมูลใน regis ชีววิทยา'!$A$2:$G$79,4,FALSE),"  ")</f>
        <v xml:space="preserve">  </v>
      </c>
      <c r="K69" s="24" t="str">
        <f t="shared" si="34"/>
        <v>ไม่ศึกษา</v>
      </c>
      <c r="L69" s="24" t="str">
        <f t="shared" si="35"/>
        <v xml:space="preserve">  </v>
      </c>
      <c r="M69" s="24"/>
    </row>
    <row r="70" spans="1:14" ht="20.45" customHeight="1" x14ac:dyDescent="0.5">
      <c r="A70" s="26"/>
      <c r="B70" s="27"/>
      <c r="C70" s="28" t="s">
        <v>296</v>
      </c>
      <c r="D70" s="29" t="s">
        <v>108</v>
      </c>
      <c r="E70" s="30" t="s">
        <v>857</v>
      </c>
      <c r="F70" s="24" t="s">
        <v>119</v>
      </c>
      <c r="G70" s="24">
        <f t="shared" si="33"/>
        <v>0</v>
      </c>
      <c r="H70" s="24" t="str">
        <f>IFERROR(VLOOKUP(C70,'ข้อมูลใน regis ชีววิทยา'!$A$2:$G$79,6,FALSE)," ")</f>
        <v xml:space="preserve"> </v>
      </c>
      <c r="I70" s="24" t="str">
        <f>IFERROR(VLOOKUP(C70,'ข้อมูลใน regis ชีววิทยา'!$A$2:$G$79,7,FALSE)," ")</f>
        <v xml:space="preserve"> </v>
      </c>
      <c r="J70" s="24" t="str">
        <f>IFERROR(VLOOKUP(C70,'ข้อมูลใน regis ชีววิทยา'!$A$2:$G$79,4,FALSE),"  ")</f>
        <v xml:space="preserve">  </v>
      </c>
      <c r="K70" s="24" t="str">
        <f t="shared" si="34"/>
        <v>ไม่ศึกษา</v>
      </c>
      <c r="L70" s="24" t="str">
        <f t="shared" si="35"/>
        <v xml:space="preserve">  </v>
      </c>
      <c r="M70" s="24"/>
    </row>
    <row r="71" spans="1:14" ht="20.45" customHeight="1" x14ac:dyDescent="0.5">
      <c r="A71" s="26"/>
      <c r="B71" s="27"/>
      <c r="C71" s="28" t="s">
        <v>297</v>
      </c>
      <c r="D71" s="29" t="s">
        <v>110</v>
      </c>
      <c r="E71" s="30" t="s">
        <v>858</v>
      </c>
      <c r="F71" s="24" t="s">
        <v>137</v>
      </c>
      <c r="G71" s="24">
        <f t="shared" si="33"/>
        <v>0</v>
      </c>
      <c r="H71" s="24" t="str">
        <f>IFERROR(VLOOKUP(C71,'ข้อมูลใน regis ชีววิทยา'!$A$2:$G$79,6,FALSE)," ")</f>
        <v xml:space="preserve"> </v>
      </c>
      <c r="I71" s="24" t="str">
        <f>IFERROR(VLOOKUP(C71,'ข้อมูลใน regis ชีววิทยา'!$A$2:$G$79,7,FALSE)," ")</f>
        <v xml:space="preserve"> </v>
      </c>
      <c r="J71" s="24" t="str">
        <f>IFERROR(VLOOKUP(C71,'ข้อมูลใน regis ชีววิทยา'!$A$2:$G$79,4,FALSE),"  ")</f>
        <v xml:space="preserve">  </v>
      </c>
      <c r="K71" s="24" t="str">
        <f t="shared" si="34"/>
        <v>ไม่ศึกษา</v>
      </c>
      <c r="L71" s="24" t="str">
        <f t="shared" si="35"/>
        <v xml:space="preserve">  </v>
      </c>
      <c r="M71" s="24"/>
    </row>
    <row r="72" spans="1:14" ht="20.45" customHeight="1" x14ac:dyDescent="0.5">
      <c r="A72" s="26"/>
      <c r="B72" s="27"/>
      <c r="C72" s="28" t="s">
        <v>298</v>
      </c>
      <c r="D72" s="29" t="s">
        <v>112</v>
      </c>
      <c r="E72" s="30" t="s">
        <v>862</v>
      </c>
      <c r="F72" s="24" t="s">
        <v>139</v>
      </c>
      <c r="G72" s="24">
        <f t="shared" si="33"/>
        <v>0</v>
      </c>
      <c r="H72" s="24" t="str">
        <f>IFERROR(VLOOKUP(C72,'ข้อมูลใน regis ชีววิทยา'!$A$2:$G$79,6,FALSE)," ")</f>
        <v xml:space="preserve"> </v>
      </c>
      <c r="I72" s="24" t="str">
        <f>IFERROR(VLOOKUP(C72,'ข้อมูลใน regis ชีววิทยา'!$A$2:$G$79,7,FALSE)," ")</f>
        <v xml:space="preserve"> </v>
      </c>
      <c r="J72" s="24" t="str">
        <f>IFERROR(VLOOKUP(C72,'ข้อมูลใน regis ชีววิทยา'!$A$2:$G$79,4,FALSE),"  ")</f>
        <v xml:space="preserve">  </v>
      </c>
      <c r="K72" s="24" t="str">
        <f t="shared" si="34"/>
        <v>ไม่ศึกษา</v>
      </c>
      <c r="L72" s="24" t="str">
        <f t="shared" si="35"/>
        <v xml:space="preserve">  </v>
      </c>
      <c r="M72" s="24"/>
    </row>
    <row r="73" spans="1:14" ht="20.45" customHeight="1" x14ac:dyDescent="0.5">
      <c r="A73" s="26"/>
      <c r="B73" s="27"/>
      <c r="C73" s="28" t="s">
        <v>299</v>
      </c>
      <c r="D73" s="35" t="s">
        <v>114</v>
      </c>
      <c r="E73" s="30" t="s">
        <v>956</v>
      </c>
      <c r="F73" s="24" t="s">
        <v>138</v>
      </c>
      <c r="G73" s="24">
        <f t="shared" si="33"/>
        <v>0</v>
      </c>
      <c r="H73" s="24" t="str">
        <f>IFERROR(VLOOKUP(C73,'ข้อมูลใน regis ชีววิทยา'!$A$2:$G$79,6,FALSE)," ")</f>
        <v xml:space="preserve"> </v>
      </c>
      <c r="I73" s="24" t="str">
        <f>IFERROR(VLOOKUP(C73,'ข้อมูลใน regis ชีววิทยา'!$A$2:$G$79,7,FALSE)," ")</f>
        <v xml:space="preserve"> </v>
      </c>
      <c r="J73" s="24" t="str">
        <f>IFERROR(VLOOKUP(C73,'ข้อมูลใน regis ชีววิทยา'!$A$2:$G$79,4,FALSE),"  ")</f>
        <v xml:space="preserve">  </v>
      </c>
      <c r="K73" s="24" t="str">
        <f t="shared" si="34"/>
        <v>ไม่ศึกษา</v>
      </c>
      <c r="L73" s="24" t="str">
        <f t="shared" si="35"/>
        <v xml:space="preserve">  </v>
      </c>
      <c r="M73" s="24"/>
    </row>
    <row r="74" spans="1:14" ht="20.45" customHeight="1" x14ac:dyDescent="0.5">
      <c r="A74" s="26"/>
      <c r="B74" s="27"/>
      <c r="C74" s="28" t="s">
        <v>300</v>
      </c>
      <c r="D74" s="29" t="s">
        <v>116</v>
      </c>
      <c r="E74" s="30" t="s">
        <v>873</v>
      </c>
      <c r="F74" s="24" t="s">
        <v>119</v>
      </c>
      <c r="G74" s="24">
        <f t="shared" si="33"/>
        <v>0</v>
      </c>
      <c r="H74" s="24" t="str">
        <f>IFERROR(VLOOKUP(C74,'ข้อมูลใน regis ชีววิทยา'!$A$2:$G$79,6,FALSE)," ")</f>
        <v xml:space="preserve"> </v>
      </c>
      <c r="I74" s="24" t="str">
        <f>IFERROR(VLOOKUP(C74,'ข้อมูลใน regis ชีววิทยา'!$A$2:$G$79,7,FALSE)," ")</f>
        <v xml:space="preserve"> </v>
      </c>
      <c r="J74" s="24" t="str">
        <f>IFERROR(VLOOKUP(C74,'ข้อมูลใน regis ชีววิทยา'!$A$2:$G$79,4,FALSE),"  ")</f>
        <v xml:space="preserve">  </v>
      </c>
      <c r="K74" s="24" t="str">
        <f t="shared" si="34"/>
        <v>ไม่ศึกษา</v>
      </c>
      <c r="L74" s="24" t="str">
        <f t="shared" si="35"/>
        <v xml:space="preserve">  </v>
      </c>
      <c r="M74" s="24"/>
    </row>
    <row r="75" spans="1:14" ht="20.45" customHeight="1" x14ac:dyDescent="0.5">
      <c r="A75" s="26"/>
      <c r="B75" s="27"/>
      <c r="C75" s="28" t="s">
        <v>301</v>
      </c>
      <c r="D75" s="29" t="s">
        <v>118</v>
      </c>
      <c r="E75" s="30" t="s">
        <v>869</v>
      </c>
      <c r="F75" s="24" t="s">
        <v>119</v>
      </c>
      <c r="G75" s="24">
        <f t="shared" si="33"/>
        <v>0</v>
      </c>
      <c r="H75" s="24" t="str">
        <f>IFERROR(VLOOKUP(C75,'ข้อมูลใน regis ชีววิทยา'!$A$2:$G$79,6,FALSE)," ")</f>
        <v xml:space="preserve"> </v>
      </c>
      <c r="I75" s="24" t="str">
        <f>IFERROR(VLOOKUP(C75,'ข้อมูลใน regis ชีววิทยา'!$A$2:$G$79,7,FALSE)," ")</f>
        <v xml:space="preserve"> </v>
      </c>
      <c r="J75" s="24" t="str">
        <f>IFERROR(VLOOKUP(C75,'ข้อมูลใน regis ชีววิทยา'!$A$2:$G$79,4,FALSE),"  ")</f>
        <v xml:space="preserve">  </v>
      </c>
      <c r="K75" s="24" t="str">
        <f t="shared" si="34"/>
        <v>ไม่ศึกษา</v>
      </c>
      <c r="L75" s="24" t="str">
        <f t="shared" si="35"/>
        <v xml:space="preserve">  </v>
      </c>
      <c r="M75" s="24"/>
    </row>
    <row r="76" spans="1:14" ht="20.45" customHeight="1" x14ac:dyDescent="0.5">
      <c r="A76" s="26"/>
      <c r="B76" s="27"/>
      <c r="C76" s="28" t="s">
        <v>302</v>
      </c>
      <c r="D76" s="29" t="s">
        <v>121</v>
      </c>
      <c r="E76" s="30" t="s">
        <v>874</v>
      </c>
      <c r="F76" s="24">
        <v>1</v>
      </c>
      <c r="G76" s="24">
        <f t="shared" si="33"/>
        <v>0</v>
      </c>
      <c r="H76" s="24" t="str">
        <f>IFERROR(VLOOKUP(C76,'ข้อมูลใน regis ชีววิทยา'!$A$2:$G$79,6,FALSE)," ")</f>
        <v xml:space="preserve"> </v>
      </c>
      <c r="I76" s="24" t="str">
        <f>IFERROR(VLOOKUP(C76,'ข้อมูลใน regis ชีววิทยา'!$A$2:$G$79,7,FALSE)," ")</f>
        <v xml:space="preserve"> </v>
      </c>
      <c r="J76" s="24" t="str">
        <f>IFERROR(VLOOKUP(C76,'ข้อมูลใน regis ชีววิทยา'!$A$2:$G$79,4,FALSE),"  ")</f>
        <v xml:space="preserve">  </v>
      </c>
      <c r="K76" s="24" t="str">
        <f t="shared" si="34"/>
        <v>ไม่ศึกษา</v>
      </c>
      <c r="L76" s="24" t="str">
        <f t="shared" si="35"/>
        <v xml:space="preserve">  </v>
      </c>
      <c r="M76" s="24"/>
    </row>
    <row r="77" spans="1:14" ht="20.45" customHeight="1" x14ac:dyDescent="0.5">
      <c r="A77" s="26"/>
      <c r="B77" s="27"/>
      <c r="C77" s="28" t="s">
        <v>303</v>
      </c>
      <c r="D77" s="29" t="s">
        <v>123</v>
      </c>
      <c r="E77" s="30" t="s">
        <v>875</v>
      </c>
      <c r="F77" s="24" t="s">
        <v>142</v>
      </c>
      <c r="G77" s="24">
        <f t="shared" si="33"/>
        <v>0</v>
      </c>
      <c r="H77" s="24" t="str">
        <f>IFERROR(VLOOKUP(C77,'ข้อมูลใน regis ชีววิทยา'!$A$2:$G$79,6,FALSE)," ")</f>
        <v xml:space="preserve"> </v>
      </c>
      <c r="I77" s="24" t="str">
        <f>IFERROR(VLOOKUP(C77,'ข้อมูลใน regis ชีววิทยา'!$A$2:$G$79,7,FALSE)," ")</f>
        <v xml:space="preserve"> </v>
      </c>
      <c r="J77" s="24" t="str">
        <f>IFERROR(VLOOKUP(C77,'ข้อมูลใน regis ชีววิทยา'!$A$2:$G$79,4,FALSE),"  ")</f>
        <v xml:space="preserve">  </v>
      </c>
      <c r="K77" s="24" t="str">
        <f t="shared" si="34"/>
        <v>ไม่ศึกษา</v>
      </c>
      <c r="L77" s="24" t="str">
        <f t="shared" si="35"/>
        <v xml:space="preserve">  </v>
      </c>
      <c r="M77" s="24"/>
    </row>
    <row r="78" spans="1:14" ht="20.45" customHeight="1" x14ac:dyDescent="0.5">
      <c r="A78" s="26"/>
      <c r="B78" s="34" t="s">
        <v>266</v>
      </c>
      <c r="C78" s="36"/>
      <c r="D78" s="29"/>
      <c r="E78" s="30"/>
      <c r="F78" s="24"/>
      <c r="G78" s="24">
        <f>SUM(G79+G80+G81+G82+G83+G84+G85+G86+G87+G88+G89+G90+G91+G92+G93+G94+G95+G96+G97)</f>
        <v>0</v>
      </c>
      <c r="H78" s="24"/>
      <c r="I78" s="24"/>
      <c r="J78" s="24"/>
      <c r="K78" s="24"/>
      <c r="L78" s="24"/>
      <c r="M78" s="24" t="str">
        <f>IF((G78-N78)&gt;=0,"ครบ","ไม่ครบ")</f>
        <v>ไม่ครบ</v>
      </c>
      <c r="N78" s="9">
        <v>18</v>
      </c>
    </row>
    <row r="79" spans="1:14" ht="20.45" customHeight="1" x14ac:dyDescent="0.5">
      <c r="A79" s="26"/>
      <c r="B79" s="27"/>
      <c r="C79" s="28" t="s">
        <v>304</v>
      </c>
      <c r="D79" s="29" t="s">
        <v>147</v>
      </c>
      <c r="E79" s="30" t="s">
        <v>870</v>
      </c>
      <c r="F79" s="24" t="s">
        <v>119</v>
      </c>
      <c r="G79" s="24">
        <f>IF(K79&lt;&gt;"ไม่ศึกษา",LEFT(F79,1),0)</f>
        <v>0</v>
      </c>
      <c r="H79" s="24" t="str">
        <f>IFERROR(VLOOKUP(C79,'ข้อมูลใน regis ชีววิทยา'!$A$2:$G$79,6,FALSE)," ")</f>
        <v xml:space="preserve"> </v>
      </c>
      <c r="I79" s="24" t="str">
        <f>IFERROR(VLOOKUP(C79,'ข้อมูลใน regis ชีววิทยา'!$A$2:$G$79,7,FALSE)," ")</f>
        <v xml:space="preserve"> </v>
      </c>
      <c r="J79" s="24" t="str">
        <f>IFERROR(VLOOKUP(C79,'ข้อมูลใน regis ชีววิทยา'!$A$2:$G$79,4,FALSE),"  ")</f>
        <v xml:space="preserve">  </v>
      </c>
      <c r="K79" s="24" t="str">
        <f t="shared" ref="K79:K97" si="36">IFERROR(IF(J79="A",4,IF(J79="B+",3.5,IF(J79="B",3,IF(J79="C+",2.5,IF(J79="C",2,IF(J79="D+",1.5,IF(J79="D",1,IF(J79="F",0,IF(J79="N","กำลังศึกษา","ไม่ศึกษา"))))))))),"  ")</f>
        <v>ไม่ศึกษา</v>
      </c>
      <c r="L79" s="24" t="str">
        <f t="shared" ref="L79:L97" si="37">IF(K79="ไม่ศึกษา","  ",IF(K79="กำลังศึกษา"," ",K79*G79))</f>
        <v xml:space="preserve">  </v>
      </c>
      <c r="M79" s="24"/>
    </row>
    <row r="80" spans="1:14" ht="20.45" customHeight="1" x14ac:dyDescent="0.5">
      <c r="A80" s="26"/>
      <c r="B80" s="27"/>
      <c r="C80" s="28" t="s">
        <v>305</v>
      </c>
      <c r="D80" s="29" t="s">
        <v>149</v>
      </c>
      <c r="E80" s="30" t="s">
        <v>878</v>
      </c>
      <c r="F80" s="24" t="s">
        <v>119</v>
      </c>
      <c r="G80" s="24">
        <f t="shared" ref="G80:G97" si="38">IF(K80&lt;&gt;"ไม่ศึกษา",LEFT(F80,1),0)</f>
        <v>0</v>
      </c>
      <c r="H80" s="24" t="str">
        <f>IFERROR(VLOOKUP(C80,'ข้อมูลใน regis ชีววิทยา'!$A$2:$G$79,6,FALSE)," ")</f>
        <v xml:space="preserve"> </v>
      </c>
      <c r="I80" s="24" t="str">
        <f>IFERROR(VLOOKUP(C80,'ข้อมูลใน regis ชีววิทยา'!$A$2:$G$79,7,FALSE)," ")</f>
        <v xml:space="preserve"> </v>
      </c>
      <c r="J80" s="24" t="str">
        <f>IFERROR(VLOOKUP(C80,'ข้อมูลใน regis ชีววิทยา'!$A$2:$G$79,4,FALSE),"  ")</f>
        <v xml:space="preserve">  </v>
      </c>
      <c r="K80" s="24" t="str">
        <f t="shared" si="36"/>
        <v>ไม่ศึกษา</v>
      </c>
      <c r="L80" s="24" t="str">
        <f t="shared" si="37"/>
        <v xml:space="preserve">  </v>
      </c>
      <c r="M80" s="24"/>
    </row>
    <row r="81" spans="1:13" ht="20.45" customHeight="1" x14ac:dyDescent="0.5">
      <c r="A81" s="26"/>
      <c r="B81" s="27"/>
      <c r="C81" s="37" t="s">
        <v>306</v>
      </c>
      <c r="D81" s="29" t="s">
        <v>151</v>
      </c>
      <c r="E81" s="30" t="s">
        <v>879</v>
      </c>
      <c r="F81" s="24" t="s">
        <v>119</v>
      </c>
      <c r="G81" s="24">
        <f t="shared" si="38"/>
        <v>0</v>
      </c>
      <c r="H81" s="24" t="str">
        <f>IFERROR(VLOOKUP(C81,'ข้อมูลใน regis ชีววิทยา'!$A$2:$G$79,6,FALSE)," ")</f>
        <v xml:space="preserve"> </v>
      </c>
      <c r="I81" s="24" t="str">
        <f>IFERROR(VLOOKUP(C81,'ข้อมูลใน regis ชีววิทยา'!$A$2:$G$79,7,FALSE)," ")</f>
        <v xml:space="preserve"> </v>
      </c>
      <c r="J81" s="24" t="str">
        <f>IFERROR(VLOOKUP(C81,'ข้อมูลใน regis ชีววิทยา'!$A$2:$G$79,4,FALSE),"  ")</f>
        <v xml:space="preserve">  </v>
      </c>
      <c r="K81" s="24" t="str">
        <f t="shared" si="36"/>
        <v>ไม่ศึกษา</v>
      </c>
      <c r="L81" s="24" t="str">
        <f t="shared" si="37"/>
        <v xml:space="preserve">  </v>
      </c>
      <c r="M81" s="24"/>
    </row>
    <row r="82" spans="1:13" ht="20.45" customHeight="1" x14ac:dyDescent="0.5">
      <c r="A82" s="26"/>
      <c r="B82" s="27"/>
      <c r="C82" s="28" t="s">
        <v>307</v>
      </c>
      <c r="D82" s="29" t="s">
        <v>153</v>
      </c>
      <c r="E82" s="30" t="s">
        <v>880</v>
      </c>
      <c r="F82" s="24" t="s">
        <v>248</v>
      </c>
      <c r="G82" s="24">
        <f t="shared" si="38"/>
        <v>0</v>
      </c>
      <c r="H82" s="24" t="str">
        <f>IFERROR(VLOOKUP(C82,'ข้อมูลใน regis ชีววิทยา'!$A$2:$G$79,6,FALSE)," ")</f>
        <v xml:space="preserve"> </v>
      </c>
      <c r="I82" s="24" t="str">
        <f>IFERROR(VLOOKUP(C82,'ข้อมูลใน regis ชีววิทยา'!$A$2:$G$79,7,FALSE)," ")</f>
        <v xml:space="preserve"> </v>
      </c>
      <c r="J82" s="24" t="str">
        <f>IFERROR(VLOOKUP(C82,'ข้อมูลใน regis ชีววิทยา'!$A$2:$G$79,4,FALSE),"  ")</f>
        <v xml:space="preserve">  </v>
      </c>
      <c r="K82" s="24" t="str">
        <f t="shared" si="36"/>
        <v>ไม่ศึกษา</v>
      </c>
      <c r="L82" s="24" t="str">
        <f t="shared" si="37"/>
        <v xml:space="preserve">  </v>
      </c>
      <c r="M82" s="24"/>
    </row>
    <row r="83" spans="1:13" ht="20.45" customHeight="1" x14ac:dyDescent="0.5">
      <c r="A83" s="26"/>
      <c r="B83" s="27"/>
      <c r="C83" s="28" t="s">
        <v>308</v>
      </c>
      <c r="D83" s="29" t="s">
        <v>155</v>
      </c>
      <c r="E83" s="30" t="s">
        <v>881</v>
      </c>
      <c r="F83" s="24" t="s">
        <v>136</v>
      </c>
      <c r="G83" s="24">
        <f t="shared" si="38"/>
        <v>0</v>
      </c>
      <c r="H83" s="24" t="str">
        <f>IFERROR(VLOOKUP(C83,'ข้อมูลใน regis ชีววิทยา'!$A$2:$G$79,6,FALSE)," ")</f>
        <v xml:space="preserve"> </v>
      </c>
      <c r="I83" s="24" t="str">
        <f>IFERROR(VLOOKUP(C83,'ข้อมูลใน regis ชีววิทยา'!$A$2:$G$79,7,FALSE)," ")</f>
        <v xml:space="preserve"> </v>
      </c>
      <c r="J83" s="24" t="str">
        <f>IFERROR(VLOOKUP(C83,'ข้อมูลใน regis ชีววิทยา'!$A$2:$G$79,4,FALSE),"  ")</f>
        <v xml:space="preserve">  </v>
      </c>
      <c r="K83" s="24" t="str">
        <f t="shared" si="36"/>
        <v>ไม่ศึกษา</v>
      </c>
      <c r="L83" s="24" t="str">
        <f t="shared" si="37"/>
        <v xml:space="preserve">  </v>
      </c>
      <c r="M83" s="24"/>
    </row>
    <row r="84" spans="1:13" ht="20.45" customHeight="1" x14ac:dyDescent="0.5">
      <c r="A84" s="26"/>
      <c r="B84" s="27"/>
      <c r="C84" s="28" t="s">
        <v>309</v>
      </c>
      <c r="D84" s="29" t="s">
        <v>157</v>
      </c>
      <c r="E84" s="30" t="s">
        <v>957</v>
      </c>
      <c r="F84" s="24" t="s">
        <v>138</v>
      </c>
      <c r="G84" s="24">
        <f t="shared" si="38"/>
        <v>0</v>
      </c>
      <c r="H84" s="24" t="str">
        <f>IFERROR(VLOOKUP(C84,'ข้อมูลใน regis ชีววิทยา'!$A$2:$G$79,6,FALSE)," ")</f>
        <v xml:space="preserve"> </v>
      </c>
      <c r="I84" s="24" t="str">
        <f>IFERROR(VLOOKUP(C84,'ข้อมูลใน regis ชีววิทยา'!$A$2:$G$79,7,FALSE)," ")</f>
        <v xml:space="preserve"> </v>
      </c>
      <c r="J84" s="24" t="str">
        <f>IFERROR(VLOOKUP(C84,'ข้อมูลใน regis ชีววิทยา'!$A$2:$G$79,4,FALSE),"  ")</f>
        <v xml:space="preserve">  </v>
      </c>
      <c r="K84" s="24" t="str">
        <f t="shared" si="36"/>
        <v>ไม่ศึกษา</v>
      </c>
      <c r="L84" s="24" t="str">
        <f t="shared" si="37"/>
        <v xml:space="preserve">  </v>
      </c>
      <c r="M84" s="24"/>
    </row>
    <row r="85" spans="1:13" ht="20.45" customHeight="1" x14ac:dyDescent="0.5">
      <c r="A85" s="26"/>
      <c r="B85" s="27"/>
      <c r="C85" s="28" t="s">
        <v>310</v>
      </c>
      <c r="D85" s="29" t="s">
        <v>159</v>
      </c>
      <c r="E85" s="30" t="s">
        <v>871</v>
      </c>
      <c r="F85" s="24" t="s">
        <v>136</v>
      </c>
      <c r="G85" s="24">
        <f t="shared" si="38"/>
        <v>0</v>
      </c>
      <c r="H85" s="24" t="str">
        <f>IFERROR(VLOOKUP(C85,'ข้อมูลใน regis ชีววิทยา'!$A$2:$G$79,6,FALSE)," ")</f>
        <v xml:space="preserve"> </v>
      </c>
      <c r="I85" s="24" t="str">
        <f>IFERROR(VLOOKUP(C85,'ข้อมูลใน regis ชีววิทยา'!$A$2:$G$79,7,FALSE)," ")</f>
        <v xml:space="preserve"> </v>
      </c>
      <c r="J85" s="24" t="str">
        <f>IFERROR(VLOOKUP(C85,'ข้อมูลใน regis ชีววิทยา'!$A$2:$G$79,4,FALSE),"  ")</f>
        <v xml:space="preserve">  </v>
      </c>
      <c r="K85" s="24" t="str">
        <f t="shared" si="36"/>
        <v>ไม่ศึกษา</v>
      </c>
      <c r="L85" s="24" t="str">
        <f t="shared" si="37"/>
        <v xml:space="preserve">  </v>
      </c>
      <c r="M85" s="24"/>
    </row>
    <row r="86" spans="1:13" ht="20.45" customHeight="1" x14ac:dyDescent="0.5">
      <c r="A86" s="26"/>
      <c r="B86" s="27"/>
      <c r="C86" s="28" t="s">
        <v>311</v>
      </c>
      <c r="D86" s="29" t="s">
        <v>161</v>
      </c>
      <c r="E86" s="30" t="s">
        <v>882</v>
      </c>
      <c r="F86" s="24" t="s">
        <v>119</v>
      </c>
      <c r="G86" s="24">
        <f t="shared" si="38"/>
        <v>0</v>
      </c>
      <c r="H86" s="24" t="str">
        <f>IFERROR(VLOOKUP(C86,'ข้อมูลใน regis ชีววิทยา'!$A$2:$G$79,6,FALSE)," ")</f>
        <v xml:space="preserve"> </v>
      </c>
      <c r="I86" s="24" t="str">
        <f>IFERROR(VLOOKUP(C86,'ข้อมูลใน regis ชีววิทยา'!$A$2:$G$79,7,FALSE)," ")</f>
        <v xml:space="preserve"> </v>
      </c>
      <c r="J86" s="24" t="str">
        <f>IFERROR(VLOOKUP(C86,'ข้อมูลใน regis ชีววิทยา'!$A$2:$G$79,4,FALSE),"  ")</f>
        <v xml:space="preserve">  </v>
      </c>
      <c r="K86" s="24" t="str">
        <f t="shared" si="36"/>
        <v>ไม่ศึกษา</v>
      </c>
      <c r="L86" s="24" t="str">
        <f t="shared" si="37"/>
        <v xml:space="preserve">  </v>
      </c>
      <c r="M86" s="24"/>
    </row>
    <row r="87" spans="1:13" ht="20.45" customHeight="1" x14ac:dyDescent="0.5">
      <c r="A87" s="26"/>
      <c r="B87" s="27"/>
      <c r="C87" s="28" t="s">
        <v>312</v>
      </c>
      <c r="D87" s="29" t="s">
        <v>163</v>
      </c>
      <c r="E87" s="30" t="s">
        <v>883</v>
      </c>
      <c r="F87" s="24" t="s">
        <v>119</v>
      </c>
      <c r="G87" s="24">
        <f t="shared" si="38"/>
        <v>0</v>
      </c>
      <c r="H87" s="24" t="str">
        <f>IFERROR(VLOOKUP(C87,'ข้อมูลใน regis ชีววิทยา'!$A$2:$G$79,6,FALSE)," ")</f>
        <v xml:space="preserve"> </v>
      </c>
      <c r="I87" s="24" t="str">
        <f>IFERROR(VLOOKUP(C87,'ข้อมูลใน regis ชีววิทยา'!$A$2:$G$79,7,FALSE)," ")</f>
        <v xml:space="preserve"> </v>
      </c>
      <c r="J87" s="24" t="str">
        <f>IFERROR(VLOOKUP(C87,'ข้อมูลใน regis ชีววิทยา'!$A$2:$G$79,4,FALSE),"  ")</f>
        <v xml:space="preserve">  </v>
      </c>
      <c r="K87" s="24" t="str">
        <f t="shared" si="36"/>
        <v>ไม่ศึกษา</v>
      </c>
      <c r="L87" s="24" t="str">
        <f t="shared" si="37"/>
        <v xml:space="preserve">  </v>
      </c>
      <c r="M87" s="24"/>
    </row>
    <row r="88" spans="1:13" ht="20.45" customHeight="1" x14ac:dyDescent="0.5">
      <c r="A88" s="26"/>
      <c r="B88" s="27"/>
      <c r="C88" s="28" t="s">
        <v>313</v>
      </c>
      <c r="D88" s="29" t="s">
        <v>165</v>
      </c>
      <c r="E88" s="30" t="s">
        <v>864</v>
      </c>
      <c r="F88" s="24" t="s">
        <v>119</v>
      </c>
      <c r="G88" s="24">
        <f t="shared" si="38"/>
        <v>0</v>
      </c>
      <c r="H88" s="24" t="str">
        <f>IFERROR(VLOOKUP(C88,'ข้อมูลใน regis ชีววิทยา'!$A$2:$G$79,6,FALSE)," ")</f>
        <v xml:space="preserve"> </v>
      </c>
      <c r="I88" s="24" t="str">
        <f>IFERROR(VLOOKUP(C88,'ข้อมูลใน regis ชีววิทยา'!$A$2:$G$79,7,FALSE)," ")</f>
        <v xml:space="preserve"> </v>
      </c>
      <c r="J88" s="24" t="str">
        <f>IFERROR(VLOOKUP(C88,'ข้อมูลใน regis ชีววิทยา'!$A$2:$G$79,4,FALSE),"  ")</f>
        <v xml:space="preserve">  </v>
      </c>
      <c r="K88" s="24" t="str">
        <f t="shared" si="36"/>
        <v>ไม่ศึกษา</v>
      </c>
      <c r="L88" s="24" t="str">
        <f t="shared" si="37"/>
        <v xml:space="preserve">  </v>
      </c>
      <c r="M88" s="24"/>
    </row>
    <row r="89" spans="1:13" ht="20.45" customHeight="1" x14ac:dyDescent="0.5">
      <c r="A89" s="26"/>
      <c r="B89" s="27"/>
      <c r="C89" s="28" t="s">
        <v>314</v>
      </c>
      <c r="D89" s="35" t="s">
        <v>167</v>
      </c>
      <c r="E89" s="30" t="s">
        <v>884</v>
      </c>
      <c r="F89" s="24" t="s">
        <v>136</v>
      </c>
      <c r="G89" s="24">
        <f t="shared" si="38"/>
        <v>0</v>
      </c>
      <c r="H89" s="24" t="str">
        <f>IFERROR(VLOOKUP(C89,'ข้อมูลใน regis ชีววิทยา'!$A$2:$G$79,6,FALSE)," ")</f>
        <v xml:space="preserve"> </v>
      </c>
      <c r="I89" s="24" t="str">
        <f>IFERROR(VLOOKUP(C89,'ข้อมูลใน regis ชีววิทยา'!$A$2:$G$79,7,FALSE)," ")</f>
        <v xml:space="preserve"> </v>
      </c>
      <c r="J89" s="24" t="str">
        <f>IFERROR(VLOOKUP(C89,'ข้อมูลใน regis ชีววิทยา'!$A$2:$G$79,4,FALSE),"  ")</f>
        <v xml:space="preserve">  </v>
      </c>
      <c r="K89" s="24" t="str">
        <f t="shared" si="36"/>
        <v>ไม่ศึกษา</v>
      </c>
      <c r="L89" s="24" t="str">
        <f t="shared" si="37"/>
        <v xml:space="preserve">  </v>
      </c>
      <c r="M89" s="24"/>
    </row>
    <row r="90" spans="1:13" ht="20.45" customHeight="1" x14ac:dyDescent="0.5">
      <c r="A90" s="26"/>
      <c r="B90" s="27"/>
      <c r="C90" s="28" t="s">
        <v>315</v>
      </c>
      <c r="D90" s="29" t="s">
        <v>169</v>
      </c>
      <c r="E90" s="30" t="s">
        <v>872</v>
      </c>
      <c r="F90" s="24" t="s">
        <v>119</v>
      </c>
      <c r="G90" s="24">
        <f t="shared" si="38"/>
        <v>0</v>
      </c>
      <c r="H90" s="24" t="str">
        <f>IFERROR(VLOOKUP(C90,'ข้อมูลใน regis ชีววิทยา'!$A$2:$G$79,6,FALSE)," ")</f>
        <v xml:space="preserve"> </v>
      </c>
      <c r="I90" s="24" t="str">
        <f>IFERROR(VLOOKUP(C90,'ข้อมูลใน regis ชีววิทยา'!$A$2:$G$79,7,FALSE)," ")</f>
        <v xml:space="preserve"> </v>
      </c>
      <c r="J90" s="24" t="str">
        <f>IFERROR(VLOOKUP(C90,'ข้อมูลใน regis ชีววิทยา'!$A$2:$G$79,4,FALSE),"  ")</f>
        <v xml:space="preserve">  </v>
      </c>
      <c r="K90" s="24" t="str">
        <f t="shared" si="36"/>
        <v>ไม่ศึกษา</v>
      </c>
      <c r="L90" s="24" t="str">
        <f t="shared" si="37"/>
        <v xml:space="preserve">  </v>
      </c>
      <c r="M90" s="24"/>
    </row>
    <row r="91" spans="1:13" ht="20.45" customHeight="1" x14ac:dyDescent="0.5">
      <c r="A91" s="26"/>
      <c r="B91" s="27"/>
      <c r="C91" s="28" t="s">
        <v>316</v>
      </c>
      <c r="D91" s="29" t="s">
        <v>171</v>
      </c>
      <c r="E91" s="30" t="s">
        <v>885</v>
      </c>
      <c r="F91" s="24" t="s">
        <v>119</v>
      </c>
      <c r="G91" s="24">
        <f t="shared" si="38"/>
        <v>0</v>
      </c>
      <c r="H91" s="24" t="str">
        <f>IFERROR(VLOOKUP(C91,'ข้อมูลใน regis ชีววิทยา'!$A$2:$G$79,6,FALSE)," ")</f>
        <v xml:space="preserve"> </v>
      </c>
      <c r="I91" s="24" t="str">
        <f>IFERROR(VLOOKUP(C91,'ข้อมูลใน regis ชีววิทยา'!$A$2:$G$79,7,FALSE)," ")</f>
        <v xml:space="preserve"> </v>
      </c>
      <c r="J91" s="24" t="str">
        <f>IFERROR(VLOOKUP(C91,'ข้อมูลใน regis ชีววิทยา'!$A$2:$G$79,4,FALSE),"  ")</f>
        <v xml:space="preserve">  </v>
      </c>
      <c r="K91" s="24" t="str">
        <f t="shared" si="36"/>
        <v>ไม่ศึกษา</v>
      </c>
      <c r="L91" s="24" t="str">
        <f t="shared" si="37"/>
        <v xml:space="preserve">  </v>
      </c>
      <c r="M91" s="24"/>
    </row>
    <row r="92" spans="1:13" ht="20.45" customHeight="1" x14ac:dyDescent="0.5">
      <c r="A92" s="26"/>
      <c r="B92" s="27"/>
      <c r="C92" s="28" t="s">
        <v>317</v>
      </c>
      <c r="D92" s="29" t="s">
        <v>173</v>
      </c>
      <c r="E92" s="30" t="s">
        <v>861</v>
      </c>
      <c r="F92" s="24" t="s">
        <v>119</v>
      </c>
      <c r="G92" s="24">
        <f t="shared" si="38"/>
        <v>0</v>
      </c>
      <c r="H92" s="24" t="str">
        <f>IFERROR(VLOOKUP(C92,'ข้อมูลใน regis ชีววิทยา'!$A$2:$G$79,6,FALSE)," ")</f>
        <v xml:space="preserve"> </v>
      </c>
      <c r="I92" s="24" t="str">
        <f>IFERROR(VLOOKUP(C92,'ข้อมูลใน regis ชีววิทยา'!$A$2:$G$79,7,FALSE)," ")</f>
        <v xml:space="preserve"> </v>
      </c>
      <c r="J92" s="24" t="str">
        <f>IFERROR(VLOOKUP(C92,'ข้อมูลใน regis ชีววิทยา'!$A$2:$G$79,4,FALSE),"  ")</f>
        <v xml:space="preserve">  </v>
      </c>
      <c r="K92" s="24" t="str">
        <f t="shared" si="36"/>
        <v>ไม่ศึกษา</v>
      </c>
      <c r="L92" s="24" t="str">
        <f t="shared" si="37"/>
        <v xml:space="preserve">  </v>
      </c>
      <c r="M92" s="24"/>
    </row>
    <row r="93" spans="1:13" ht="20.45" customHeight="1" x14ac:dyDescent="0.5">
      <c r="A93" s="26"/>
      <c r="B93" s="27"/>
      <c r="C93" s="28" t="s">
        <v>318</v>
      </c>
      <c r="D93" s="35" t="s">
        <v>175</v>
      </c>
      <c r="E93" s="38" t="s">
        <v>886</v>
      </c>
      <c r="F93" s="24" t="s">
        <v>119</v>
      </c>
      <c r="G93" s="24">
        <f t="shared" si="38"/>
        <v>0</v>
      </c>
      <c r="H93" s="24" t="str">
        <f>IFERROR(VLOOKUP(C93,'ข้อมูลใน regis ชีววิทยา'!$A$2:$G$79,6,FALSE)," ")</f>
        <v xml:space="preserve"> </v>
      </c>
      <c r="I93" s="24" t="str">
        <f>IFERROR(VLOOKUP(C93,'ข้อมูลใน regis ชีววิทยา'!$A$2:$G$79,7,FALSE)," ")</f>
        <v xml:space="preserve"> </v>
      </c>
      <c r="J93" s="24" t="str">
        <f>IFERROR(VLOOKUP(C93,'ข้อมูลใน regis ชีววิทยา'!$A$2:$G$79,4,FALSE),"  ")</f>
        <v xml:space="preserve">  </v>
      </c>
      <c r="K93" s="24" t="str">
        <f t="shared" si="36"/>
        <v>ไม่ศึกษา</v>
      </c>
      <c r="L93" s="24" t="str">
        <f t="shared" si="37"/>
        <v xml:space="preserve">  </v>
      </c>
      <c r="M93" s="24"/>
    </row>
    <row r="94" spans="1:13" ht="20.45" customHeight="1" x14ac:dyDescent="0.5">
      <c r="A94" s="26"/>
      <c r="B94" s="27"/>
      <c r="C94" s="28" t="s">
        <v>319</v>
      </c>
      <c r="D94" s="29" t="s">
        <v>177</v>
      </c>
      <c r="E94" s="30" t="s">
        <v>868</v>
      </c>
      <c r="F94" s="24" t="s">
        <v>136</v>
      </c>
      <c r="G94" s="24">
        <f t="shared" si="38"/>
        <v>0</v>
      </c>
      <c r="H94" s="24" t="str">
        <f>IFERROR(VLOOKUP(C94,'ข้อมูลใน regis ชีววิทยา'!$A$2:$G$79,6,FALSE)," ")</f>
        <v xml:space="preserve"> </v>
      </c>
      <c r="I94" s="24" t="str">
        <f>IFERROR(VLOOKUP(C94,'ข้อมูลใน regis ชีววิทยา'!$A$2:$G$79,7,FALSE)," ")</f>
        <v xml:space="preserve"> </v>
      </c>
      <c r="J94" s="24" t="str">
        <f>IFERROR(VLOOKUP(C94,'ข้อมูลใน regis ชีววิทยา'!$A$2:$G$79,4,FALSE),"  ")</f>
        <v xml:space="preserve">  </v>
      </c>
      <c r="K94" s="24" t="str">
        <f t="shared" si="36"/>
        <v>ไม่ศึกษา</v>
      </c>
      <c r="L94" s="24" t="str">
        <f t="shared" si="37"/>
        <v xml:space="preserve">  </v>
      </c>
      <c r="M94" s="24"/>
    </row>
    <row r="95" spans="1:13" ht="20.45" customHeight="1" x14ac:dyDescent="0.5">
      <c r="A95" s="26"/>
      <c r="B95" s="27"/>
      <c r="C95" s="28" t="s">
        <v>320</v>
      </c>
      <c r="D95" s="29" t="s">
        <v>179</v>
      </c>
      <c r="E95" s="30" t="s">
        <v>887</v>
      </c>
      <c r="F95" s="24" t="s">
        <v>119</v>
      </c>
      <c r="G95" s="24">
        <f t="shared" si="38"/>
        <v>0</v>
      </c>
      <c r="H95" s="24" t="str">
        <f>IFERROR(VLOOKUP(C95,'ข้อมูลใน regis ชีววิทยา'!$A$2:$G$79,6,FALSE)," ")</f>
        <v xml:space="preserve"> </v>
      </c>
      <c r="I95" s="24" t="str">
        <f>IFERROR(VLOOKUP(C95,'ข้อมูลใน regis ชีววิทยา'!$A$2:$G$79,7,FALSE)," ")</f>
        <v xml:space="preserve"> </v>
      </c>
      <c r="J95" s="24" t="str">
        <f>IFERROR(VLOOKUP(C95,'ข้อมูลใน regis ชีววิทยา'!$A$2:$G$79,4,FALSE),"  ")</f>
        <v xml:space="preserve">  </v>
      </c>
      <c r="K95" s="24" t="str">
        <f t="shared" si="36"/>
        <v>ไม่ศึกษา</v>
      </c>
      <c r="L95" s="24" t="str">
        <f t="shared" si="37"/>
        <v xml:space="preserve">  </v>
      </c>
      <c r="M95" s="24"/>
    </row>
    <row r="96" spans="1:13" ht="20.45" customHeight="1" x14ac:dyDescent="0.5">
      <c r="A96" s="26"/>
      <c r="B96" s="27"/>
      <c r="C96" s="28" t="s">
        <v>321</v>
      </c>
      <c r="D96" s="29" t="s">
        <v>181</v>
      </c>
      <c r="E96" s="30" t="s">
        <v>888</v>
      </c>
      <c r="F96" s="24" t="s">
        <v>119</v>
      </c>
      <c r="G96" s="24">
        <f t="shared" si="38"/>
        <v>0</v>
      </c>
      <c r="H96" s="24" t="str">
        <f>IFERROR(VLOOKUP(C96,'ข้อมูลใน regis ชีววิทยา'!$A$2:$G$79,6,FALSE)," ")</f>
        <v xml:space="preserve"> </v>
      </c>
      <c r="I96" s="24" t="str">
        <f>IFERROR(VLOOKUP(C96,'ข้อมูลใน regis ชีววิทยา'!$A$2:$G$79,7,FALSE)," ")</f>
        <v xml:space="preserve"> </v>
      </c>
      <c r="J96" s="24" t="str">
        <f>IFERROR(VLOOKUP(C96,'ข้อมูลใน regis ชีววิทยา'!$A$2:$G$79,4,FALSE),"  ")</f>
        <v xml:space="preserve">  </v>
      </c>
      <c r="K96" s="24" t="str">
        <f t="shared" si="36"/>
        <v>ไม่ศึกษา</v>
      </c>
      <c r="L96" s="24" t="str">
        <f t="shared" si="37"/>
        <v xml:space="preserve">  </v>
      </c>
      <c r="M96" s="24"/>
    </row>
    <row r="97" spans="1:14" ht="20.45" customHeight="1" x14ac:dyDescent="0.5">
      <c r="A97" s="26"/>
      <c r="B97" s="27"/>
      <c r="C97" s="28" t="s">
        <v>322</v>
      </c>
      <c r="D97" s="29" t="s">
        <v>183</v>
      </c>
      <c r="E97" s="30" t="s">
        <v>889</v>
      </c>
      <c r="F97" s="24">
        <v>3</v>
      </c>
      <c r="G97" s="24">
        <f t="shared" si="38"/>
        <v>0</v>
      </c>
      <c r="H97" s="24" t="str">
        <f>IFERROR(VLOOKUP(C97,'ข้อมูลใน regis ชีววิทยา'!$A$2:$G$79,6,FALSE)," ")</f>
        <v xml:space="preserve"> </v>
      </c>
      <c r="I97" s="24" t="str">
        <f>IFERROR(VLOOKUP(C97,'ข้อมูลใน regis ชีววิทยา'!$A$2:$G$79,7,FALSE)," ")</f>
        <v xml:space="preserve"> </v>
      </c>
      <c r="J97" s="24" t="str">
        <f>IFERROR(VLOOKUP(C97,'ข้อมูลใน regis ชีววิทยา'!$A$2:$G$79,4,FALSE),"  ")</f>
        <v xml:space="preserve">  </v>
      </c>
      <c r="K97" s="24" t="str">
        <f t="shared" si="36"/>
        <v>ไม่ศึกษา</v>
      </c>
      <c r="L97" s="24" t="str">
        <f t="shared" si="37"/>
        <v xml:space="preserve">  </v>
      </c>
      <c r="M97" s="24"/>
    </row>
    <row r="98" spans="1:14" ht="20.45" customHeight="1" x14ac:dyDescent="0.5">
      <c r="A98" s="40" t="s">
        <v>267</v>
      </c>
      <c r="B98" s="27"/>
      <c r="C98" s="28"/>
      <c r="D98" s="29"/>
      <c r="E98" s="30"/>
      <c r="F98" s="24">
        <f>G98</f>
        <v>0</v>
      </c>
      <c r="G98" s="24">
        <f>SUM(G99+G100+G101+G102+G103+G104+G105+G106+G107)</f>
        <v>0</v>
      </c>
      <c r="H98" s="24"/>
      <c r="I98" s="24"/>
      <c r="J98" s="24"/>
      <c r="K98" s="24"/>
      <c r="L98" s="24"/>
      <c r="M98" s="24" t="str">
        <f>IF((G98-N98)&gt;=0,"ครบ","ไม่ครบ")</f>
        <v>ไม่ครบ</v>
      </c>
      <c r="N98" s="9">
        <v>6</v>
      </c>
    </row>
    <row r="99" spans="1:14" ht="20.45" customHeight="1" x14ac:dyDescent="0.5">
      <c r="A99" s="40"/>
      <c r="B99" s="27"/>
      <c r="C99" s="70"/>
      <c r="D99" s="29"/>
      <c r="E99" s="30" t="str">
        <f>IFERROR(VLOOKUP(C99,'ข้อมูลใน regis ชีววิทยา'!$A$2:$G$79,3,FALSE)," ")</f>
        <v xml:space="preserve"> </v>
      </c>
      <c r="F99" s="31" t="str">
        <f>IFERROR(VLOOKUP(C99,'ข้อมูลใน regis ชีววิทยา'!$A$2:$G$79,5,FALSE)," ")</f>
        <v xml:space="preserve"> </v>
      </c>
      <c r="G99" s="24">
        <f t="shared" ref="G99:G107" si="39">IF(K99&lt;&gt;"ไม่ศึกษา",LEFT(F99,1),0)</f>
        <v>0</v>
      </c>
      <c r="H99" s="24" t="str">
        <f>IFERROR(VLOOKUP(C99,'ข้อมูลใน regis ชีววิทยา'!$A$2:$G$79,6,FALSE)," ")</f>
        <v xml:space="preserve"> </v>
      </c>
      <c r="I99" s="24" t="str">
        <f>IFERROR(VLOOKUP(C99,'ข้อมูลใน regis ชีววิทยา'!$A$2:$G$79,7,FALSE)," ")</f>
        <v xml:space="preserve"> </v>
      </c>
      <c r="J99" s="24" t="str">
        <f>IFERROR(VLOOKUP(C99,'ข้อมูลใน regis ชีววิทยา'!$A$2:$G$79,4,FALSE),"  ")</f>
        <v xml:space="preserve">  </v>
      </c>
      <c r="K99" s="24" t="str">
        <f t="shared" ref="K99:K107" si="40">IFERROR(IF(J99="A",4,IF(J99="B+",3.5,IF(J99="B",3,IF(J99="C+",2.5,IF(J99="C",2,IF(J99="D+",1.5,IF(J99="D",1,IF(J99="F",0,IF(J99="N","กำลังศึกษา",IF(J99="P","ผ่าน","ไม่ศึกษา")))))))))),"  ")</f>
        <v>ไม่ศึกษา</v>
      </c>
      <c r="L99" s="24" t="str">
        <f t="shared" ref="L99:L107" si="41">IF(K99="ผ่าน","  ",IF(K99="ไม่ศึกษา","  ",IF(K99="กำลังศึกษา"," ",K99*G99)))</f>
        <v xml:space="preserve">  </v>
      </c>
      <c r="M99" s="41"/>
    </row>
    <row r="100" spans="1:14" ht="20.45" customHeight="1" x14ac:dyDescent="0.5">
      <c r="A100" s="40"/>
      <c r="B100" s="27"/>
      <c r="C100" s="70"/>
      <c r="D100" s="29"/>
      <c r="E100" s="30" t="str">
        <f>IFERROR(VLOOKUP(C100,'ข้อมูลใน regis ชีววิทยา'!$A$2:$G$79,3,FALSE)," ")</f>
        <v xml:space="preserve"> </v>
      </c>
      <c r="F100" s="31" t="str">
        <f>IFERROR(VLOOKUP(C100,'ข้อมูลใน regis ชีววิทยา'!$A$2:$G$79,5,FALSE)," ")</f>
        <v xml:space="preserve"> </v>
      </c>
      <c r="G100" s="24">
        <f t="shared" si="39"/>
        <v>0</v>
      </c>
      <c r="H100" s="24" t="str">
        <f>IFERROR(VLOOKUP(C100,'ข้อมูลใน regis ชีววิทยา'!$A$2:$G$79,6,FALSE)," ")</f>
        <v xml:space="preserve"> </v>
      </c>
      <c r="I100" s="24" t="str">
        <f>IFERROR(VLOOKUP(C100,'ข้อมูลใน regis ชีววิทยา'!$A$2:$G$79,7,FALSE)," ")</f>
        <v xml:space="preserve"> </v>
      </c>
      <c r="J100" s="24" t="str">
        <f>IFERROR(VLOOKUP(C100,'ข้อมูลใน regis ชีววิทยา'!$A$2:$G$79,4,FALSE),"  ")</f>
        <v xml:space="preserve">  </v>
      </c>
      <c r="K100" s="24" t="str">
        <f t="shared" si="40"/>
        <v>ไม่ศึกษา</v>
      </c>
      <c r="L100" s="24" t="str">
        <f t="shared" si="41"/>
        <v xml:space="preserve">  </v>
      </c>
      <c r="M100" s="41"/>
    </row>
    <row r="101" spans="1:14" ht="20.45" customHeight="1" x14ac:dyDescent="0.5">
      <c r="A101" s="40"/>
      <c r="B101" s="27"/>
      <c r="C101" s="70"/>
      <c r="D101" s="29"/>
      <c r="E101" s="30" t="str">
        <f>IFERROR(VLOOKUP(C101,'ข้อมูลใน regis ชีววิทยา'!$A$2:$G$79,3,FALSE)," ")</f>
        <v xml:space="preserve"> </v>
      </c>
      <c r="F101" s="31" t="str">
        <f>IFERROR(VLOOKUP(C101,'ข้อมูลใน regis ชีววิทยา'!$A$2:$G$79,5,FALSE)," ")</f>
        <v xml:space="preserve"> </v>
      </c>
      <c r="G101" s="24">
        <f t="shared" si="39"/>
        <v>0</v>
      </c>
      <c r="H101" s="24" t="str">
        <f>IFERROR(VLOOKUP(C101,'ข้อมูลใน regis ชีววิทยา'!$A$2:$G$79,6,FALSE)," ")</f>
        <v xml:space="preserve"> </v>
      </c>
      <c r="I101" s="24" t="str">
        <f>IFERROR(VLOOKUP(C101,'ข้อมูลใน regis ชีววิทยา'!$A$2:$G$79,7,FALSE)," ")</f>
        <v xml:space="preserve"> </v>
      </c>
      <c r="J101" s="24" t="str">
        <f>IFERROR(VLOOKUP(C101,'ข้อมูลใน regis ชีววิทยา'!$A$2:$G$79,4,FALSE),"  ")</f>
        <v xml:space="preserve">  </v>
      </c>
      <c r="K101" s="24" t="str">
        <f t="shared" si="40"/>
        <v>ไม่ศึกษา</v>
      </c>
      <c r="L101" s="24" t="str">
        <f t="shared" si="41"/>
        <v xml:space="preserve">  </v>
      </c>
      <c r="M101" s="41"/>
    </row>
    <row r="102" spans="1:14" ht="20.45" customHeight="1" x14ac:dyDescent="0.5">
      <c r="A102" s="40"/>
      <c r="B102" s="27"/>
      <c r="C102" s="70"/>
      <c r="D102" s="29"/>
      <c r="E102" s="30" t="str">
        <f>IFERROR(VLOOKUP(C102,'ข้อมูลใน regis ชีววิทยา'!$A$2:$G$79,3,FALSE)," ")</f>
        <v xml:space="preserve"> </v>
      </c>
      <c r="F102" s="31" t="str">
        <f>IFERROR(VLOOKUP(C102,'ข้อมูลใน regis ชีววิทยา'!$A$2:$G$79,5,FALSE)," ")</f>
        <v xml:space="preserve"> </v>
      </c>
      <c r="G102" s="24">
        <f t="shared" si="39"/>
        <v>0</v>
      </c>
      <c r="H102" s="24" t="str">
        <f>IFERROR(VLOOKUP(C102,'ข้อมูลใน regis ชีววิทยา'!$A$2:$G$79,6,FALSE)," ")</f>
        <v xml:space="preserve"> </v>
      </c>
      <c r="I102" s="24" t="str">
        <f>IFERROR(VLOOKUP(C102,'ข้อมูลใน regis ชีววิทยา'!$A$2:$G$79,7,FALSE)," ")</f>
        <v xml:space="preserve"> </v>
      </c>
      <c r="J102" s="24" t="str">
        <f>IFERROR(VLOOKUP(C102,'ข้อมูลใน regis ชีววิทยา'!$A$2:$G$79,4,FALSE),"  ")</f>
        <v xml:space="preserve">  </v>
      </c>
      <c r="K102" s="24" t="str">
        <f t="shared" si="40"/>
        <v>ไม่ศึกษา</v>
      </c>
      <c r="L102" s="24" t="str">
        <f t="shared" si="41"/>
        <v xml:space="preserve">  </v>
      </c>
      <c r="M102" s="41"/>
    </row>
    <row r="103" spans="1:14" ht="20.45" customHeight="1" x14ac:dyDescent="0.5">
      <c r="A103" s="40"/>
      <c r="B103" s="27"/>
      <c r="C103" s="70"/>
      <c r="D103" s="29"/>
      <c r="E103" s="30" t="str">
        <f>IFERROR(VLOOKUP(C103,'ข้อมูลใน regis ชีววิทยา'!$A$2:$G$79,3,FALSE)," ")</f>
        <v xml:space="preserve"> </v>
      </c>
      <c r="F103" s="31" t="str">
        <f>IFERROR(VLOOKUP(C103,'ข้อมูลใน regis ชีววิทยา'!$A$2:$G$79,5,FALSE)," ")</f>
        <v xml:space="preserve"> </v>
      </c>
      <c r="G103" s="24">
        <f t="shared" si="39"/>
        <v>0</v>
      </c>
      <c r="H103" s="24" t="str">
        <f>IFERROR(VLOOKUP(C103,'ข้อมูลใน regis ชีววิทยา'!$A$2:$G$79,6,FALSE)," ")</f>
        <v xml:space="preserve"> </v>
      </c>
      <c r="I103" s="24" t="str">
        <f>IFERROR(VLOOKUP(C103,'ข้อมูลใน regis ชีววิทยา'!$A$2:$G$79,7,FALSE)," ")</f>
        <v xml:space="preserve"> </v>
      </c>
      <c r="J103" s="24" t="str">
        <f>IFERROR(VLOOKUP(C103,'ข้อมูลใน regis ชีววิทยา'!$A$2:$G$79,4,FALSE),"  ")</f>
        <v xml:space="preserve">  </v>
      </c>
      <c r="K103" s="24" t="str">
        <f t="shared" si="40"/>
        <v>ไม่ศึกษา</v>
      </c>
      <c r="L103" s="24" t="str">
        <f t="shared" si="41"/>
        <v xml:space="preserve">  </v>
      </c>
      <c r="M103" s="41"/>
    </row>
    <row r="104" spans="1:14" ht="20.45" customHeight="1" x14ac:dyDescent="0.5">
      <c r="A104" s="40"/>
      <c r="B104" s="27"/>
      <c r="C104" s="70"/>
      <c r="D104" s="29"/>
      <c r="E104" s="30" t="str">
        <f>IFERROR(VLOOKUP(C104,'ข้อมูลใน regis ชีววิทยา'!$A$2:$G$79,3,FALSE)," ")</f>
        <v xml:space="preserve"> </v>
      </c>
      <c r="F104" s="31" t="str">
        <f>IFERROR(VLOOKUP(C104,'ข้อมูลใน regis ชีววิทยา'!$A$2:$G$79,5,FALSE)," ")</f>
        <v xml:space="preserve"> </v>
      </c>
      <c r="G104" s="24">
        <f t="shared" si="39"/>
        <v>0</v>
      </c>
      <c r="H104" s="24" t="str">
        <f>IFERROR(VLOOKUP(C104,'ข้อมูลใน regis ชีววิทยา'!$A$2:$G$79,6,FALSE)," ")</f>
        <v xml:space="preserve"> </v>
      </c>
      <c r="I104" s="24" t="str">
        <f>IFERROR(VLOOKUP(C104,'ข้อมูลใน regis ชีววิทยา'!$A$2:$G$79,7,FALSE)," ")</f>
        <v xml:space="preserve"> </v>
      </c>
      <c r="J104" s="24" t="str">
        <f>IFERROR(VLOOKUP(C104,'ข้อมูลใน regis ชีววิทยา'!$A$2:$G$79,4,FALSE),"  ")</f>
        <v xml:space="preserve">  </v>
      </c>
      <c r="K104" s="24" t="str">
        <f t="shared" si="40"/>
        <v>ไม่ศึกษา</v>
      </c>
      <c r="L104" s="24" t="str">
        <f t="shared" si="41"/>
        <v xml:space="preserve">  </v>
      </c>
      <c r="M104" s="41"/>
    </row>
    <row r="105" spans="1:14" ht="20.45" customHeight="1" x14ac:dyDescent="0.5">
      <c r="A105" s="40"/>
      <c r="B105" s="27"/>
      <c r="C105" s="71"/>
      <c r="D105" s="29"/>
      <c r="E105" s="30" t="str">
        <f>IFERROR(VLOOKUP(C105,'ข้อมูลใน regis ชีววิทยา'!$A$2:$G$79,3,FALSE)," ")</f>
        <v xml:space="preserve"> </v>
      </c>
      <c r="F105" s="31" t="str">
        <f>IFERROR(VLOOKUP(C105,'ข้อมูลใน regis ชีววิทยา'!$A$2:$G$79,5,FALSE)," ")</f>
        <v xml:space="preserve"> </v>
      </c>
      <c r="G105" s="24">
        <f t="shared" si="39"/>
        <v>0</v>
      </c>
      <c r="H105" s="24" t="str">
        <f>IFERROR(VLOOKUP(C105,'ข้อมูลใน regis ชีววิทยา'!$A$2:$G$79,6,FALSE)," ")</f>
        <v xml:space="preserve"> </v>
      </c>
      <c r="I105" s="24" t="str">
        <f>IFERROR(VLOOKUP(C105,'ข้อมูลใน regis ชีววิทยา'!$A$2:$G$79,7,FALSE)," ")</f>
        <v xml:space="preserve"> </v>
      </c>
      <c r="J105" s="24" t="str">
        <f>IFERROR(VLOOKUP(C105,'ข้อมูลใน regis ชีววิทยา'!$A$2:$G$79,4,FALSE),"  ")</f>
        <v xml:space="preserve">  </v>
      </c>
      <c r="K105" s="24" t="str">
        <f t="shared" si="40"/>
        <v>ไม่ศึกษา</v>
      </c>
      <c r="L105" s="24" t="str">
        <f t="shared" si="41"/>
        <v xml:space="preserve">  </v>
      </c>
      <c r="M105" s="41"/>
    </row>
    <row r="106" spans="1:14" ht="20.45" customHeight="1" x14ac:dyDescent="0.5">
      <c r="A106" s="40"/>
      <c r="B106" s="27"/>
      <c r="C106" s="70"/>
      <c r="D106" s="29"/>
      <c r="E106" s="30" t="str">
        <f>IFERROR(VLOOKUP(C106,'ข้อมูลใน regis ชีววิทยา'!$A$2:$G$79,3,FALSE)," ")</f>
        <v xml:space="preserve"> </v>
      </c>
      <c r="F106" s="31" t="str">
        <f>IFERROR(VLOOKUP(C106,'ข้อมูลใน regis ชีววิทยา'!$A$2:$G$79,5,FALSE)," ")</f>
        <v xml:space="preserve"> </v>
      </c>
      <c r="G106" s="24">
        <f t="shared" si="39"/>
        <v>0</v>
      </c>
      <c r="H106" s="24" t="str">
        <f>IFERROR(VLOOKUP(C106,'ข้อมูลใน regis ชีววิทยา'!$A$2:$G$79,6,FALSE)," ")</f>
        <v xml:space="preserve"> </v>
      </c>
      <c r="I106" s="24" t="str">
        <f>IFERROR(VLOOKUP(C106,'ข้อมูลใน regis ชีววิทยา'!$A$2:$G$79,7,FALSE)," ")</f>
        <v xml:space="preserve"> </v>
      </c>
      <c r="J106" s="24" t="str">
        <f>IFERROR(VLOOKUP(C106,'ข้อมูลใน regis ชีววิทยา'!$A$2:$G$79,4,FALSE),"  ")</f>
        <v xml:space="preserve">  </v>
      </c>
      <c r="K106" s="24" t="str">
        <f t="shared" si="40"/>
        <v>ไม่ศึกษา</v>
      </c>
      <c r="L106" s="24" t="str">
        <f t="shared" si="41"/>
        <v xml:space="preserve">  </v>
      </c>
      <c r="M106" s="41"/>
    </row>
    <row r="107" spans="1:14" ht="20.45" customHeight="1" x14ac:dyDescent="0.5">
      <c r="A107" s="42"/>
      <c r="C107" s="71"/>
      <c r="D107" s="43"/>
      <c r="E107" s="30" t="str">
        <f>IFERROR(VLOOKUP(C107,'ข้อมูลใน regis ชีววิทยา'!$A$2:$G$79,3,FALSE)," ")</f>
        <v xml:space="preserve"> </v>
      </c>
      <c r="F107" s="31" t="str">
        <f>IFERROR(VLOOKUP(C107,'ข้อมูลใน regis ชีววิทยา'!$A$2:$G$79,5,FALSE)," ")</f>
        <v xml:space="preserve"> </v>
      </c>
      <c r="G107" s="24">
        <f t="shared" si="39"/>
        <v>0</v>
      </c>
      <c r="H107" s="24" t="str">
        <f>IFERROR(VLOOKUP(C107,'ข้อมูลใน regis ชีววิทยา'!$A$2:$G$79,6,FALSE)," ")</f>
        <v xml:space="preserve"> </v>
      </c>
      <c r="I107" s="24" t="str">
        <f>IFERROR(VLOOKUP(C107,'ข้อมูลใน regis ชีววิทยา'!$A$2:$G$79,7,FALSE)," ")</f>
        <v xml:space="preserve"> </v>
      </c>
      <c r="J107" s="24" t="str">
        <f>IFERROR(VLOOKUP(C107,'ข้อมูลใน regis ชีววิทยา'!$A$2:$G$79,4,FALSE),"  ")</f>
        <v xml:space="preserve">  </v>
      </c>
      <c r="K107" s="24" t="str">
        <f t="shared" si="40"/>
        <v>ไม่ศึกษา</v>
      </c>
      <c r="L107" s="24" t="str">
        <f t="shared" si="41"/>
        <v xml:space="preserve">  </v>
      </c>
      <c r="M107" s="50"/>
    </row>
    <row r="108" spans="1:14" ht="20.45" customHeight="1" x14ac:dyDescent="0.5">
      <c r="A108" s="45" t="s">
        <v>341</v>
      </c>
      <c r="B108" s="19"/>
      <c r="C108" s="20"/>
      <c r="D108" s="21"/>
      <c r="E108" s="22"/>
      <c r="F108" s="23">
        <f>G108</f>
        <v>0</v>
      </c>
      <c r="G108" s="23">
        <f>G109+G110+G111+G112+G113</f>
        <v>0</v>
      </c>
      <c r="H108" s="23"/>
      <c r="I108" s="23"/>
      <c r="J108" s="23"/>
      <c r="K108" s="23"/>
      <c r="L108" s="23"/>
      <c r="M108" s="105"/>
    </row>
    <row r="109" spans="1:14" ht="20.45" customHeight="1" x14ac:dyDescent="0.5">
      <c r="A109" s="40"/>
      <c r="B109" s="27"/>
      <c r="C109" s="70"/>
      <c r="D109" s="29"/>
      <c r="E109" s="30" t="str">
        <f>IFERROR(VLOOKUP(C109,'ข้อมูลใน regis ชีววิทยา'!$A$80:$G$90,3,FALSE)," ")</f>
        <v xml:space="preserve"> </v>
      </c>
      <c r="F109" s="31" t="str">
        <f>IFERROR(VLOOKUP(C109,'ข้อมูลใน regis ชีววิทยา'!$A$80:$G$90,5,FALSE)," ")</f>
        <v xml:space="preserve"> </v>
      </c>
      <c r="G109" s="24">
        <f t="shared" ref="G109" si="42">IF(K109&lt;&gt;"ไม่ศึกษา",LEFT(F109,1),0)</f>
        <v>0</v>
      </c>
      <c r="H109" s="24" t="str">
        <f>IFERROR(VLOOKUP(C109,'ข้อมูลใน regis ชีววิทยา'!$A$80:$G$90,6,FALSE)," ")</f>
        <v xml:space="preserve"> </v>
      </c>
      <c r="I109" s="24" t="str">
        <f>IFERROR(VLOOKUP(C109,'ข้อมูลใน regis ชีววิทยา'!$A$80:$G$90,7,FALSE)," ")</f>
        <v xml:space="preserve"> </v>
      </c>
      <c r="J109" s="24" t="str">
        <f>IFERROR(VLOOKUP(C109,'ข้อมูลใน regis ชีววิทยา'!$A$80:$G$90,4,FALSE),"  ")</f>
        <v xml:space="preserve">  </v>
      </c>
      <c r="K109" s="24" t="str">
        <f t="shared" ref="K109" si="43">IFERROR(IF(J109="A",4,IF(J109="B+",3.5,IF(J109="B",3,IF(J109="C+",2.5,IF(J109="C",2,IF(J109="D+",1.5,IF(J109="D",1,IF(J109="F",0,IF(J109="N","กำลังศึกษา",IF(J109="P","ผ่าน","ไม่ศึกษา")))))))))),"  ")</f>
        <v>ไม่ศึกษา</v>
      </c>
      <c r="L109" s="24" t="str">
        <f t="shared" ref="L109" si="44">IF(K109="ผ่าน","  ",IF(K109="ไม่ศึกษา","  ",IF(K109="กำลังศึกษา"," ",K109*G109)))</f>
        <v xml:space="preserve">  </v>
      </c>
      <c r="M109" s="41"/>
    </row>
    <row r="110" spans="1:14" ht="20.45" customHeight="1" x14ac:dyDescent="0.5">
      <c r="A110" s="40"/>
      <c r="B110" s="27"/>
      <c r="C110" s="70"/>
      <c r="D110" s="29"/>
      <c r="E110" s="30" t="str">
        <f>IFERROR(VLOOKUP(C110,'ข้อมูลใน regis ชีววิทยา'!$A$80:$G$90,3,FALSE)," ")</f>
        <v xml:space="preserve"> </v>
      </c>
      <c r="F110" s="31" t="str">
        <f>IFERROR(VLOOKUP(C110,'ข้อมูลใน regis ชีววิทยา'!$A$80:$G$90,5,FALSE)," ")</f>
        <v xml:space="preserve"> </v>
      </c>
      <c r="G110" s="24">
        <f t="shared" ref="G110:G113" si="45">IF(K110&lt;&gt;"ไม่ศึกษา",LEFT(F110,1),0)</f>
        <v>0</v>
      </c>
      <c r="H110" s="24" t="str">
        <f>IFERROR(VLOOKUP(C110,'ข้อมูลใน regis ชีววิทยา'!$A$80:$G$90,6,FALSE)," ")</f>
        <v xml:space="preserve"> </v>
      </c>
      <c r="I110" s="24" t="str">
        <f>IFERROR(VLOOKUP(C110,'ข้อมูลใน regis ชีววิทยา'!$A$80:$G$90,7,FALSE)," ")</f>
        <v xml:space="preserve"> </v>
      </c>
      <c r="J110" s="24" t="str">
        <f>IFERROR(VLOOKUP(C110,'ข้อมูลใน regis ชีววิทยา'!$A$80:$G$90,4,FALSE),"  ")</f>
        <v xml:space="preserve">  </v>
      </c>
      <c r="K110" s="24" t="str">
        <f t="shared" ref="K110:K113" si="46">IFERROR(IF(J110="A",4,IF(J110="B+",3.5,IF(J110="B",3,IF(J110="C+",2.5,IF(J110="C",2,IF(J110="D+",1.5,IF(J110="D",1,IF(J110="F",0,IF(J110="N","กำลังศึกษา",IF(J110="P","ผ่าน","ไม่ศึกษา")))))))))),"  ")</f>
        <v>ไม่ศึกษา</v>
      </c>
      <c r="L110" s="24" t="str">
        <f t="shared" ref="L110:L113" si="47">IF(K110="ผ่าน","  ",IF(K110="ไม่ศึกษา","  ",IF(K110="กำลังศึกษา"," ",K110*G110)))</f>
        <v xml:space="preserve">  </v>
      </c>
      <c r="M110" s="46"/>
    </row>
    <row r="111" spans="1:14" ht="20.45" customHeight="1" x14ac:dyDescent="0.5">
      <c r="A111" s="40"/>
      <c r="B111" s="27"/>
      <c r="C111" s="70"/>
      <c r="D111" s="29"/>
      <c r="E111" s="30" t="str">
        <f>IFERROR(VLOOKUP(C111,'ข้อมูลใน regis ชีววิทยา'!$A$80:$G$90,3,FALSE)," ")</f>
        <v xml:space="preserve"> </v>
      </c>
      <c r="F111" s="31" t="str">
        <f>IFERROR(VLOOKUP(C111,'ข้อมูลใน regis ชีววิทยา'!$A$80:$G$90,5,FALSE)," ")</f>
        <v xml:space="preserve"> </v>
      </c>
      <c r="G111" s="24">
        <f t="shared" si="45"/>
        <v>0</v>
      </c>
      <c r="H111" s="24" t="str">
        <f>IFERROR(VLOOKUP(C111,'ข้อมูลใน regis ชีววิทยา'!$A$80:$G$90,6,FALSE)," ")</f>
        <v xml:space="preserve"> </v>
      </c>
      <c r="I111" s="24" t="str">
        <f>IFERROR(VLOOKUP(C111,'ข้อมูลใน regis ชีววิทยา'!$A$80:$G$90,7,FALSE)," ")</f>
        <v xml:space="preserve"> </v>
      </c>
      <c r="J111" s="24" t="str">
        <f>IFERROR(VLOOKUP(C111,'ข้อมูลใน regis ชีววิทยา'!$A$80:$G$90,4,FALSE),"  ")</f>
        <v xml:space="preserve">  </v>
      </c>
      <c r="K111" s="24" t="str">
        <f t="shared" si="46"/>
        <v>ไม่ศึกษา</v>
      </c>
      <c r="L111" s="24" t="str">
        <f t="shared" si="47"/>
        <v xml:space="preserve">  </v>
      </c>
      <c r="M111" s="46"/>
    </row>
    <row r="112" spans="1:14" ht="20.45" customHeight="1" x14ac:dyDescent="0.5">
      <c r="A112" s="40"/>
      <c r="B112" s="27"/>
      <c r="C112" s="70"/>
      <c r="D112" s="29"/>
      <c r="E112" s="30" t="str">
        <f>IFERROR(VLOOKUP(C112,'ข้อมูลใน regis ชีววิทยา'!$A$80:$G$90,3,FALSE)," ")</f>
        <v xml:space="preserve"> </v>
      </c>
      <c r="F112" s="31" t="str">
        <f>IFERROR(VLOOKUP(C112,'ข้อมูลใน regis ชีววิทยา'!$A$80:$G$90,5,FALSE)," ")</f>
        <v xml:space="preserve"> </v>
      </c>
      <c r="G112" s="24">
        <f t="shared" si="45"/>
        <v>0</v>
      </c>
      <c r="H112" s="24" t="str">
        <f>IFERROR(VLOOKUP(C112,'ข้อมูลใน regis ชีววิทยา'!$A$80:$G$90,6,FALSE)," ")</f>
        <v xml:space="preserve"> </v>
      </c>
      <c r="I112" s="24" t="str">
        <f>IFERROR(VLOOKUP(C112,'ข้อมูลใน regis ชีววิทยา'!$A$80:$G$90,7,FALSE)," ")</f>
        <v xml:space="preserve"> </v>
      </c>
      <c r="J112" s="24" t="str">
        <f>IFERROR(VLOOKUP(C112,'ข้อมูลใน regis ชีววิทยา'!$A$80:$G$90,4,FALSE),"  ")</f>
        <v xml:space="preserve">  </v>
      </c>
      <c r="K112" s="24" t="str">
        <f t="shared" si="46"/>
        <v>ไม่ศึกษา</v>
      </c>
      <c r="L112" s="24" t="str">
        <f t="shared" si="47"/>
        <v xml:space="preserve">  </v>
      </c>
      <c r="M112" s="41"/>
    </row>
    <row r="113" spans="1:14" ht="20.45" customHeight="1" x14ac:dyDescent="0.5">
      <c r="A113" s="47"/>
      <c r="B113" s="48"/>
      <c r="C113" s="72"/>
      <c r="D113" s="49"/>
      <c r="E113" s="30" t="str">
        <f>IFERROR(VLOOKUP(C113,'ข้อมูลใน regis ชีววิทยา'!$A$80:$G$90,3,FALSE)," ")</f>
        <v xml:space="preserve"> </v>
      </c>
      <c r="F113" s="31" t="str">
        <f>IFERROR(VLOOKUP(C113,'ข้อมูลใน regis ชีววิทยา'!$A$80:$G$90,5,FALSE)," ")</f>
        <v xml:space="preserve"> </v>
      </c>
      <c r="G113" s="24">
        <f t="shared" si="45"/>
        <v>0</v>
      </c>
      <c r="H113" s="24" t="str">
        <f>IFERROR(VLOOKUP(C113,'ข้อมูลใน regis ชีววิทยา'!$A$80:$G$90,6,FALSE)," ")</f>
        <v xml:space="preserve"> </v>
      </c>
      <c r="I113" s="24" t="str">
        <f>IFERROR(VLOOKUP(C113,'ข้อมูลใน regis ชีววิทยา'!$A$80:$G$90,7,FALSE)," ")</f>
        <v xml:space="preserve"> </v>
      </c>
      <c r="J113" s="24" t="str">
        <f>IFERROR(VLOOKUP(C113,'ข้อมูลใน regis ชีววิทยา'!$A$80:$G$90,4,FALSE),"  ")</f>
        <v xml:space="preserve">  </v>
      </c>
      <c r="K113" s="24" t="str">
        <f t="shared" si="46"/>
        <v>ไม่ศึกษา</v>
      </c>
      <c r="L113" s="24" t="str">
        <f t="shared" si="47"/>
        <v xml:space="preserve">  </v>
      </c>
      <c r="M113" s="50"/>
    </row>
    <row r="114" spans="1:14" x14ac:dyDescent="0.5">
      <c r="A114" s="51" t="s">
        <v>268</v>
      </c>
      <c r="B114" s="52"/>
      <c r="C114" s="53"/>
      <c r="D114" s="54"/>
      <c r="E114" s="54"/>
      <c r="F114" s="55"/>
      <c r="G114" s="55"/>
      <c r="H114" s="55"/>
      <c r="I114" s="55"/>
      <c r="J114" s="55"/>
      <c r="K114" s="55"/>
      <c r="L114" s="55"/>
      <c r="M114" s="56" t="str">
        <f>IF(L116&gt;=120,"ครบ","ไม่ครบ")</f>
        <v>ครบ</v>
      </c>
    </row>
    <row r="115" spans="1:14" x14ac:dyDescent="0.5">
      <c r="A115" s="131" t="s">
        <v>332</v>
      </c>
      <c r="B115" s="131"/>
      <c r="C115" s="131"/>
      <c r="D115" s="135" t="str">
        <f>IFERROR(VLOOKUP(J4,รายชื่อนิสิต!$A$3:$I$321,7,FALSE)," ")</f>
        <v xml:space="preserve"> </v>
      </c>
      <c r="E115" s="135"/>
      <c r="F115" s="135"/>
      <c r="G115" s="135"/>
      <c r="H115" s="135"/>
      <c r="I115" s="135"/>
      <c r="J115" s="135"/>
      <c r="K115" s="135"/>
      <c r="L115" s="135"/>
      <c r="M115" s="135"/>
    </row>
    <row r="116" spans="1:14" x14ac:dyDescent="0.5">
      <c r="A116" s="131" t="s">
        <v>333</v>
      </c>
      <c r="B116" s="131"/>
      <c r="C116" s="131"/>
      <c r="E116" s="135" t="str">
        <f>IFERROR(VLOOKUP(J4,รายชื่อนิสิต!$A$3:$I$321,8,FALSE)," ")</f>
        <v xml:space="preserve"> </v>
      </c>
      <c r="F116" s="135"/>
      <c r="G116" s="135"/>
      <c r="H116" s="135"/>
      <c r="I116" s="136" t="s">
        <v>989</v>
      </c>
      <c r="J116" s="136"/>
      <c r="K116" s="136"/>
      <c r="L116" s="75">
        <v>120</v>
      </c>
      <c r="M116" s="75" t="s">
        <v>334</v>
      </c>
    </row>
    <row r="117" spans="1:14" hidden="1" x14ac:dyDescent="0.5">
      <c r="A117" s="57"/>
      <c r="B117" s="57"/>
      <c r="C117" s="57"/>
      <c r="D117" s="76"/>
      <c r="E117" s="76"/>
      <c r="F117" s="76"/>
      <c r="G117" s="76"/>
      <c r="H117" s="76"/>
      <c r="I117" s="76"/>
    </row>
    <row r="118" spans="1:14" hidden="1" x14ac:dyDescent="0.5">
      <c r="A118" s="57"/>
      <c r="B118" s="57"/>
      <c r="C118" s="57"/>
      <c r="D118" s="76"/>
      <c r="E118" s="76"/>
      <c r="F118" s="76"/>
      <c r="G118" s="76"/>
      <c r="H118" s="76"/>
      <c r="I118" s="76"/>
    </row>
    <row r="119" spans="1:14" x14ac:dyDescent="0.5">
      <c r="A119" s="58" t="s">
        <v>898</v>
      </c>
      <c r="B119" s="58"/>
      <c r="C119" s="58"/>
      <c r="D119" s="58"/>
      <c r="E119" s="59"/>
      <c r="F119" s="60">
        <f>IFERROR(G119," ")</f>
        <v>0</v>
      </c>
      <c r="G119" s="60">
        <f>G10+G42+G98+G108</f>
        <v>0</v>
      </c>
      <c r="H119" s="137" t="s">
        <v>343</v>
      </c>
      <c r="I119" s="137"/>
      <c r="J119" s="137"/>
      <c r="K119" s="137"/>
      <c r="L119" s="60">
        <f>SUM(L12:L113)</f>
        <v>0</v>
      </c>
      <c r="M119" s="57"/>
    </row>
    <row r="120" spans="1:14" ht="24" x14ac:dyDescent="0.5">
      <c r="A120" s="58" t="s">
        <v>895</v>
      </c>
      <c r="B120" s="58"/>
      <c r="C120" s="58"/>
      <c r="D120" s="58"/>
      <c r="E120" s="59"/>
      <c r="F120" s="73"/>
      <c r="G120" s="60"/>
      <c r="H120" s="137" t="s">
        <v>342</v>
      </c>
      <c r="I120" s="137"/>
      <c r="J120" s="137"/>
      <c r="K120" s="137"/>
      <c r="L120" s="61" t="str">
        <f>IFERROR(L119/F122," ")</f>
        <v xml:space="preserve"> </v>
      </c>
      <c r="M120" s="57"/>
    </row>
    <row r="121" spans="1:14" ht="24" x14ac:dyDescent="0.5">
      <c r="A121" s="58" t="s">
        <v>896</v>
      </c>
      <c r="B121" s="58"/>
      <c r="C121" s="58"/>
      <c r="D121" s="58"/>
      <c r="E121" s="59"/>
      <c r="F121" s="73"/>
      <c r="G121" s="60"/>
      <c r="H121" s="60"/>
      <c r="I121" s="60"/>
      <c r="J121" s="60"/>
      <c r="K121" s="60"/>
      <c r="L121" s="61"/>
      <c r="M121" s="57"/>
    </row>
    <row r="122" spans="1:14" x14ac:dyDescent="0.5">
      <c r="A122" s="58" t="s">
        <v>897</v>
      </c>
      <c r="B122" s="58"/>
      <c r="C122" s="58"/>
      <c r="D122" s="58"/>
      <c r="E122" s="59"/>
      <c r="F122" s="60">
        <f>IFERROR(F119-(F120+F121)," ")</f>
        <v>0</v>
      </c>
      <c r="G122" s="60"/>
      <c r="H122" s="60"/>
      <c r="I122" s="60"/>
      <c r="J122" s="60"/>
      <c r="K122" s="60"/>
      <c r="L122" s="60"/>
      <c r="M122" s="57"/>
    </row>
    <row r="123" spans="1:14" x14ac:dyDescent="0.5">
      <c r="A123" s="57"/>
      <c r="B123" s="57"/>
      <c r="C123" s="57"/>
      <c r="D123" s="76"/>
      <c r="E123" s="76"/>
      <c r="F123" s="76"/>
      <c r="G123" s="76"/>
      <c r="H123" s="76"/>
      <c r="I123" s="76"/>
    </row>
    <row r="124" spans="1:14" x14ac:dyDescent="0.5">
      <c r="A124" s="15" t="s">
        <v>955</v>
      </c>
    </row>
    <row r="125" spans="1:14" x14ac:dyDescent="0.5">
      <c r="A125" s="9" t="s">
        <v>253</v>
      </c>
      <c r="F125" s="57" t="s">
        <v>335</v>
      </c>
      <c r="H125" s="75">
        <f>G9</f>
        <v>0</v>
      </c>
      <c r="I125" s="11" t="s">
        <v>339</v>
      </c>
      <c r="K125" s="75" t="str">
        <f>M9</f>
        <v>ไม่ครบ</v>
      </c>
    </row>
    <row r="126" spans="1:14" x14ac:dyDescent="0.5">
      <c r="B126" s="11" t="s">
        <v>336</v>
      </c>
      <c r="C126" s="11"/>
      <c r="D126" s="11"/>
      <c r="F126" s="57" t="s">
        <v>335</v>
      </c>
      <c r="G126" s="11"/>
      <c r="H126" s="57">
        <f>G10</f>
        <v>0</v>
      </c>
      <c r="I126" s="11" t="s">
        <v>339</v>
      </c>
      <c r="J126" s="11"/>
      <c r="K126" s="75" t="str">
        <f>M10</f>
        <v>ไม่ครบ</v>
      </c>
      <c r="N126" s="75"/>
    </row>
    <row r="127" spans="1:14" x14ac:dyDescent="0.5">
      <c r="B127" s="11" t="s">
        <v>337</v>
      </c>
      <c r="C127" s="11"/>
      <c r="D127" s="11"/>
      <c r="F127" s="57" t="s">
        <v>335</v>
      </c>
      <c r="G127" s="11"/>
      <c r="H127" s="75">
        <f>G42</f>
        <v>0</v>
      </c>
      <c r="I127" s="11" t="s">
        <v>339</v>
      </c>
      <c r="J127" s="11"/>
      <c r="K127" s="57" t="str">
        <f>M42</f>
        <v>ไม่ครบ</v>
      </c>
      <c r="N127" s="75"/>
    </row>
    <row r="128" spans="1:14" x14ac:dyDescent="0.5">
      <c r="B128" s="11" t="s">
        <v>267</v>
      </c>
      <c r="C128" s="11"/>
      <c r="D128" s="11"/>
      <c r="F128" s="57" t="s">
        <v>335</v>
      </c>
      <c r="G128" s="11"/>
      <c r="H128" s="75">
        <f>G98</f>
        <v>0</v>
      </c>
      <c r="I128" s="11" t="s">
        <v>339</v>
      </c>
      <c r="J128" s="11"/>
      <c r="K128" s="57" t="str">
        <f>M98</f>
        <v>ไม่ครบ</v>
      </c>
      <c r="N128" s="75"/>
    </row>
    <row r="129" spans="1:14" x14ac:dyDescent="0.5">
      <c r="B129" s="11" t="s">
        <v>338</v>
      </c>
      <c r="C129" s="11"/>
      <c r="D129" s="11"/>
      <c r="F129" s="57" t="s">
        <v>340</v>
      </c>
      <c r="G129" s="11"/>
      <c r="H129" s="75">
        <f>L116</f>
        <v>120</v>
      </c>
      <c r="I129" s="11" t="s">
        <v>334</v>
      </c>
      <c r="J129" s="11"/>
      <c r="K129" s="57" t="str">
        <f>M114</f>
        <v>ครบ</v>
      </c>
      <c r="N129" s="75"/>
    </row>
    <row r="130" spans="1:14" x14ac:dyDescent="0.5">
      <c r="B130" s="11" t="s">
        <v>349</v>
      </c>
      <c r="C130" s="11"/>
      <c r="D130" s="11"/>
      <c r="F130" s="57"/>
      <c r="G130" s="11"/>
      <c r="H130" s="75">
        <f>H125</f>
        <v>0</v>
      </c>
      <c r="I130" s="11" t="s">
        <v>339</v>
      </c>
      <c r="J130" s="11"/>
      <c r="K130" s="57"/>
      <c r="N130" s="75"/>
    </row>
    <row r="131" spans="1:14" x14ac:dyDescent="0.5">
      <c r="B131" s="11" t="s">
        <v>348</v>
      </c>
      <c r="C131" s="11"/>
      <c r="D131" s="11"/>
      <c r="F131" s="57"/>
      <c r="G131" s="11"/>
      <c r="H131" s="75">
        <f>G108</f>
        <v>0</v>
      </c>
      <c r="I131" s="11" t="s">
        <v>339</v>
      </c>
      <c r="J131" s="11"/>
      <c r="K131" s="57"/>
      <c r="N131" s="75"/>
    </row>
    <row r="132" spans="1:14" x14ac:dyDescent="0.5">
      <c r="B132" s="11" t="s">
        <v>350</v>
      </c>
      <c r="C132" s="11"/>
      <c r="D132" s="11"/>
      <c r="F132" s="57"/>
      <c r="G132" s="11"/>
      <c r="H132" s="75">
        <f>H130+H131</f>
        <v>0</v>
      </c>
      <c r="I132" s="11" t="s">
        <v>339</v>
      </c>
      <c r="J132" s="11"/>
      <c r="K132" s="57"/>
      <c r="N132" s="75"/>
    </row>
    <row r="133" spans="1:14" ht="24" x14ac:dyDescent="0.5">
      <c r="B133" s="137" t="s">
        <v>342</v>
      </c>
      <c r="C133" s="137"/>
      <c r="D133" s="137"/>
      <c r="H133" s="11"/>
      <c r="K133" s="61" t="str">
        <f>L120</f>
        <v xml:space="preserve"> </v>
      </c>
    </row>
    <row r="135" spans="1:14" ht="24" x14ac:dyDescent="0.55000000000000004">
      <c r="A135" s="64" t="s">
        <v>344</v>
      </c>
      <c r="B135" s="15"/>
      <c r="C135" s="11"/>
      <c r="D135" s="15"/>
    </row>
    <row r="136" spans="1:14" ht="23.25" customHeight="1" x14ac:dyDescent="0.5">
      <c r="C136" s="106"/>
      <c r="D136" s="107"/>
      <c r="E136" s="107"/>
      <c r="F136" s="108"/>
      <c r="G136" s="108"/>
      <c r="H136" s="108"/>
      <c r="I136" s="108"/>
      <c r="J136" s="108"/>
      <c r="K136" s="108"/>
      <c r="L136" s="108"/>
    </row>
    <row r="138" spans="1:14" x14ac:dyDescent="0.5">
      <c r="D138" s="68" t="s">
        <v>345</v>
      </c>
      <c r="F138" s="136"/>
      <c r="G138" s="136"/>
      <c r="H138" s="136"/>
      <c r="I138" s="136"/>
      <c r="J138" s="136"/>
      <c r="K138" s="136"/>
    </row>
    <row r="139" spans="1:14" x14ac:dyDescent="0.5">
      <c r="F139" s="136" t="str">
        <f>"("&amp;I5&amp;")"</f>
        <v>( )</v>
      </c>
      <c r="G139" s="136"/>
      <c r="H139" s="136"/>
      <c r="I139" s="136"/>
      <c r="J139" s="136"/>
      <c r="K139" s="136"/>
    </row>
    <row r="140" spans="1:14" x14ac:dyDescent="0.5">
      <c r="F140" s="136" t="s">
        <v>346</v>
      </c>
      <c r="G140" s="136"/>
      <c r="H140" s="136"/>
      <c r="I140" s="136"/>
      <c r="J140" s="136"/>
      <c r="K140" s="136"/>
    </row>
    <row r="141" spans="1:14" x14ac:dyDescent="0.5">
      <c r="F141" s="136" t="s">
        <v>347</v>
      </c>
      <c r="G141" s="136"/>
      <c r="H141" s="136"/>
      <c r="I141" s="136"/>
      <c r="J141" s="136"/>
      <c r="K141" s="136"/>
    </row>
  </sheetData>
  <sheetProtection algorithmName="SHA-512" hashValue="8YALmCTNTR89uHIUq+kXFrZh9XY7Iq4ugbgwTpWuj9dCikW8/qEDiFx5adCsNnI2RZMkYlMakLW7uUwejfAxkg==" saltValue="xo9HXxs5adq7qh3lA3amWw==" spinCount="100000" sheet="1" objects="1" scenarios="1" insertColumns="0" insertRows="0" insertHyperlinks="0" deleteColumns="0" deleteRows="0"/>
  <mergeCells count="29">
    <mergeCell ref="F140:K140"/>
    <mergeCell ref="F141:K141"/>
    <mergeCell ref="B133:D133"/>
    <mergeCell ref="H119:K119"/>
    <mergeCell ref="H120:K120"/>
    <mergeCell ref="F138:K138"/>
    <mergeCell ref="F139:K139"/>
    <mergeCell ref="A115:C115"/>
    <mergeCell ref="D115:M115"/>
    <mergeCell ref="A116:C116"/>
    <mergeCell ref="I116:K116"/>
    <mergeCell ref="E116:H116"/>
    <mergeCell ref="A1:M1"/>
    <mergeCell ref="A2:M2"/>
    <mergeCell ref="A3:M3"/>
    <mergeCell ref="A5:C5"/>
    <mergeCell ref="A4:C4"/>
    <mergeCell ref="D4:F4"/>
    <mergeCell ref="H4:I4"/>
    <mergeCell ref="A7:E8"/>
    <mergeCell ref="L7:L8"/>
    <mergeCell ref="J4:K4"/>
    <mergeCell ref="F5:H5"/>
    <mergeCell ref="M7:M8"/>
    <mergeCell ref="K7:K8"/>
    <mergeCell ref="F7:F8"/>
    <mergeCell ref="H7:I7"/>
    <mergeCell ref="J7:J8"/>
    <mergeCell ref="I5:M5"/>
  </mergeCells>
  <phoneticPr fontId="8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90" orientation="portrait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83F0-5F59-4316-A70E-A1D3F7CE966D}">
  <dimension ref="A1:H94"/>
  <sheetViews>
    <sheetView zoomScaleNormal="100" workbookViewId="0">
      <selection activeCell="M11" sqref="M11"/>
    </sheetView>
  </sheetViews>
  <sheetFormatPr defaultRowHeight="24" x14ac:dyDescent="0.55000000000000004"/>
  <cols>
    <col min="1" max="1" width="11.25" style="80" customWidth="1"/>
    <col min="2" max="2" width="11.125" style="80" customWidth="1"/>
    <col min="3" max="3" width="46" style="81" customWidth="1"/>
    <col min="4" max="6" width="9" style="80"/>
    <col min="7" max="7" width="12.25" style="80" customWidth="1"/>
    <col min="8" max="16384" width="9" style="81"/>
  </cols>
  <sheetData>
    <row r="1" spans="1:8" s="82" customFormat="1" x14ac:dyDescent="0.55000000000000004">
      <c r="A1" s="151" t="s">
        <v>894</v>
      </c>
      <c r="B1" s="151" t="s">
        <v>890</v>
      </c>
      <c r="C1" s="151" t="s">
        <v>891</v>
      </c>
      <c r="D1" s="151" t="s">
        <v>892</v>
      </c>
      <c r="E1" s="151" t="s">
        <v>339</v>
      </c>
      <c r="F1" s="151" t="s">
        <v>893</v>
      </c>
      <c r="G1" s="151" t="s">
        <v>327</v>
      </c>
      <c r="H1" s="151"/>
    </row>
    <row r="2" spans="1:8" x14ac:dyDescent="0.55000000000000004">
      <c r="A2" s="152" t="str">
        <f t="shared" ref="A2:A32" si="0">"0"&amp;B2</f>
        <v>0</v>
      </c>
      <c r="B2" s="87"/>
      <c r="C2" s="88"/>
      <c r="D2" s="87"/>
      <c r="E2" s="87"/>
      <c r="F2" s="89"/>
      <c r="G2" s="89"/>
      <c r="H2" s="153"/>
    </row>
    <row r="3" spans="1:8" x14ac:dyDescent="0.55000000000000004">
      <c r="A3" s="152" t="str">
        <f t="shared" si="0"/>
        <v>0</v>
      </c>
      <c r="B3" s="87"/>
      <c r="C3" s="88"/>
      <c r="D3" s="87"/>
      <c r="E3" s="87"/>
      <c r="F3" s="89"/>
      <c r="G3" s="89"/>
      <c r="H3" s="153"/>
    </row>
    <row r="4" spans="1:8" x14ac:dyDescent="0.55000000000000004">
      <c r="A4" s="152" t="str">
        <f t="shared" si="0"/>
        <v>0</v>
      </c>
      <c r="B4" s="89"/>
      <c r="C4" s="88"/>
      <c r="D4" s="89"/>
      <c r="E4" s="89"/>
      <c r="F4" s="89"/>
      <c r="G4" s="89"/>
      <c r="H4" s="153"/>
    </row>
    <row r="5" spans="1:8" x14ac:dyDescent="0.55000000000000004">
      <c r="A5" s="152" t="str">
        <f t="shared" si="0"/>
        <v>0</v>
      </c>
      <c r="B5" s="87"/>
      <c r="C5" s="88"/>
      <c r="D5" s="87"/>
      <c r="E5" s="87"/>
      <c r="F5" s="89"/>
      <c r="G5" s="89"/>
      <c r="H5" s="153"/>
    </row>
    <row r="6" spans="1:8" x14ac:dyDescent="0.55000000000000004">
      <c r="A6" s="152" t="str">
        <f t="shared" si="0"/>
        <v>0</v>
      </c>
      <c r="B6" s="89"/>
      <c r="C6" s="88"/>
      <c r="D6" s="89"/>
      <c r="E6" s="89"/>
      <c r="F6" s="89"/>
      <c r="G6" s="89"/>
      <c r="H6" s="153"/>
    </row>
    <row r="7" spans="1:8" x14ac:dyDescent="0.55000000000000004">
      <c r="A7" s="152" t="str">
        <f t="shared" si="0"/>
        <v>0</v>
      </c>
      <c r="B7" s="89"/>
      <c r="C7" s="88"/>
      <c r="D7" s="89"/>
      <c r="E7" s="89"/>
      <c r="F7" s="89"/>
      <c r="G7" s="89"/>
      <c r="H7" s="153"/>
    </row>
    <row r="8" spans="1:8" x14ac:dyDescent="0.55000000000000004">
      <c r="A8" s="152" t="str">
        <f t="shared" si="0"/>
        <v>0</v>
      </c>
      <c r="B8" s="90"/>
      <c r="C8" s="91"/>
      <c r="D8" s="90"/>
      <c r="E8" s="90"/>
      <c r="F8" s="89"/>
      <c r="G8" s="89"/>
      <c r="H8" s="153"/>
    </row>
    <row r="9" spans="1:8" x14ac:dyDescent="0.55000000000000004">
      <c r="A9" s="152" t="str">
        <f t="shared" si="0"/>
        <v>0</v>
      </c>
      <c r="B9" s="89"/>
      <c r="C9" s="88"/>
      <c r="D9" s="89"/>
      <c r="E9" s="89"/>
      <c r="F9" s="89"/>
      <c r="G9" s="89"/>
      <c r="H9" s="153"/>
    </row>
    <row r="10" spans="1:8" x14ac:dyDescent="0.55000000000000004">
      <c r="A10" s="152" t="str">
        <f t="shared" si="0"/>
        <v>0</v>
      </c>
      <c r="B10" s="89"/>
      <c r="C10" s="88"/>
      <c r="D10" s="89"/>
      <c r="E10" s="89"/>
      <c r="F10" s="89"/>
      <c r="G10" s="89"/>
      <c r="H10" s="153"/>
    </row>
    <row r="11" spans="1:8" x14ac:dyDescent="0.55000000000000004">
      <c r="A11" s="152" t="str">
        <f t="shared" si="0"/>
        <v>0</v>
      </c>
      <c r="B11" s="90"/>
      <c r="C11" s="91"/>
      <c r="D11" s="90"/>
      <c r="E11" s="90"/>
      <c r="F11" s="89"/>
      <c r="G11" s="89"/>
      <c r="H11" s="153"/>
    </row>
    <row r="12" spans="1:8" x14ac:dyDescent="0.55000000000000004">
      <c r="A12" s="152" t="str">
        <f t="shared" si="0"/>
        <v>0</v>
      </c>
      <c r="B12" s="89"/>
      <c r="C12" s="88"/>
      <c r="D12" s="89"/>
      <c r="E12" s="89"/>
      <c r="F12" s="89"/>
      <c r="G12" s="89"/>
      <c r="H12" s="153"/>
    </row>
    <row r="13" spans="1:8" x14ac:dyDescent="0.55000000000000004">
      <c r="A13" s="152" t="str">
        <f t="shared" si="0"/>
        <v>0</v>
      </c>
      <c r="B13" s="87"/>
      <c r="C13" s="88"/>
      <c r="D13" s="87"/>
      <c r="E13" s="87"/>
      <c r="F13" s="89"/>
      <c r="G13" s="89"/>
      <c r="H13" s="153"/>
    </row>
    <row r="14" spans="1:8" x14ac:dyDescent="0.55000000000000004">
      <c r="A14" s="152" t="str">
        <f t="shared" si="0"/>
        <v>0</v>
      </c>
      <c r="B14" s="89"/>
      <c r="C14" s="88"/>
      <c r="D14" s="89"/>
      <c r="E14" s="89"/>
      <c r="F14" s="89"/>
      <c r="G14" s="89"/>
      <c r="H14" s="153"/>
    </row>
    <row r="15" spans="1:8" x14ac:dyDescent="0.55000000000000004">
      <c r="A15" s="152" t="str">
        <f t="shared" si="0"/>
        <v>0</v>
      </c>
      <c r="B15" s="89"/>
      <c r="C15" s="88"/>
      <c r="D15" s="89"/>
      <c r="E15" s="89"/>
      <c r="F15" s="89"/>
      <c r="G15" s="89"/>
      <c r="H15" s="153"/>
    </row>
    <row r="16" spans="1:8" x14ac:dyDescent="0.55000000000000004">
      <c r="A16" s="152" t="str">
        <f t="shared" si="0"/>
        <v>0</v>
      </c>
      <c r="B16" s="89"/>
      <c r="C16" s="88"/>
      <c r="D16" s="89"/>
      <c r="E16" s="89"/>
      <c r="F16" s="89"/>
      <c r="G16" s="89"/>
      <c r="H16" s="153"/>
    </row>
    <row r="17" spans="1:8" x14ac:dyDescent="0.55000000000000004">
      <c r="A17" s="152" t="str">
        <f t="shared" si="0"/>
        <v>0</v>
      </c>
      <c r="B17" s="89"/>
      <c r="C17" s="88"/>
      <c r="D17" s="89"/>
      <c r="E17" s="89"/>
      <c r="F17" s="89"/>
      <c r="G17" s="89"/>
      <c r="H17" s="153"/>
    </row>
    <row r="18" spans="1:8" x14ac:dyDescent="0.55000000000000004">
      <c r="A18" s="152" t="str">
        <f t="shared" si="0"/>
        <v>0</v>
      </c>
      <c r="B18" s="87"/>
      <c r="C18" s="88"/>
      <c r="D18" s="87"/>
      <c r="E18" s="87"/>
      <c r="F18" s="89"/>
      <c r="G18" s="89"/>
      <c r="H18" s="153"/>
    </row>
    <row r="19" spans="1:8" x14ac:dyDescent="0.55000000000000004">
      <c r="A19" s="152" t="str">
        <f t="shared" si="0"/>
        <v>0</v>
      </c>
      <c r="B19" s="89"/>
      <c r="C19" s="88"/>
      <c r="D19" s="89"/>
      <c r="E19" s="89"/>
      <c r="F19" s="89"/>
      <c r="G19" s="89"/>
      <c r="H19" s="153"/>
    </row>
    <row r="20" spans="1:8" x14ac:dyDescent="0.55000000000000004">
      <c r="A20" s="152" t="str">
        <f t="shared" si="0"/>
        <v>0</v>
      </c>
      <c r="B20" s="89"/>
      <c r="C20" s="88"/>
      <c r="D20" s="89"/>
      <c r="E20" s="89"/>
      <c r="F20" s="89"/>
      <c r="G20" s="89"/>
      <c r="H20" s="153"/>
    </row>
    <row r="21" spans="1:8" x14ac:dyDescent="0.55000000000000004">
      <c r="A21" s="152" t="str">
        <f t="shared" si="0"/>
        <v>0</v>
      </c>
      <c r="B21" s="89"/>
      <c r="C21" s="88"/>
      <c r="D21" s="89"/>
      <c r="E21" s="89"/>
      <c r="F21" s="89"/>
      <c r="G21" s="89"/>
      <c r="H21" s="153"/>
    </row>
    <row r="22" spans="1:8" x14ac:dyDescent="0.55000000000000004">
      <c r="A22" s="152" t="str">
        <f t="shared" si="0"/>
        <v>0</v>
      </c>
      <c r="B22" s="87"/>
      <c r="C22" s="88"/>
      <c r="D22" s="87"/>
      <c r="E22" s="87"/>
      <c r="F22" s="89"/>
      <c r="G22" s="89"/>
      <c r="H22" s="153"/>
    </row>
    <row r="23" spans="1:8" x14ac:dyDescent="0.55000000000000004">
      <c r="A23" s="152" t="str">
        <f t="shared" si="0"/>
        <v>0</v>
      </c>
      <c r="B23" s="89"/>
      <c r="C23" s="88"/>
      <c r="D23" s="89"/>
      <c r="E23" s="89"/>
      <c r="F23" s="89"/>
      <c r="G23" s="89"/>
      <c r="H23" s="153"/>
    </row>
    <row r="24" spans="1:8" x14ac:dyDescent="0.55000000000000004">
      <c r="A24" s="152" t="str">
        <f t="shared" si="0"/>
        <v>0</v>
      </c>
      <c r="B24" s="87"/>
      <c r="C24" s="88"/>
      <c r="D24" s="87"/>
      <c r="E24" s="87"/>
      <c r="F24" s="89"/>
      <c r="G24" s="89"/>
      <c r="H24" s="153"/>
    </row>
    <row r="25" spans="1:8" x14ac:dyDescent="0.55000000000000004">
      <c r="A25" s="152" t="str">
        <f t="shared" si="0"/>
        <v>0</v>
      </c>
      <c r="B25" s="87"/>
      <c r="C25" s="88"/>
      <c r="D25" s="87"/>
      <c r="E25" s="87"/>
      <c r="F25" s="89"/>
      <c r="G25" s="89"/>
      <c r="H25" s="153"/>
    </row>
    <row r="26" spans="1:8" x14ac:dyDescent="0.55000000000000004">
      <c r="A26" s="152" t="str">
        <f t="shared" si="0"/>
        <v>0</v>
      </c>
      <c r="B26" s="87"/>
      <c r="C26" s="88"/>
      <c r="D26" s="87"/>
      <c r="E26" s="87"/>
      <c r="F26" s="89"/>
      <c r="G26" s="89"/>
      <c r="H26" s="153"/>
    </row>
    <row r="27" spans="1:8" x14ac:dyDescent="0.55000000000000004">
      <c r="A27" s="152" t="str">
        <f t="shared" si="0"/>
        <v>0</v>
      </c>
      <c r="B27" s="90"/>
      <c r="C27" s="91"/>
      <c r="D27" s="90"/>
      <c r="E27" s="90"/>
      <c r="F27" s="89"/>
      <c r="G27" s="89"/>
      <c r="H27" s="153"/>
    </row>
    <row r="28" spans="1:8" x14ac:dyDescent="0.55000000000000004">
      <c r="A28" s="152" t="str">
        <f t="shared" si="0"/>
        <v>0</v>
      </c>
      <c r="B28" s="87"/>
      <c r="C28" s="88"/>
      <c r="D28" s="87"/>
      <c r="E28" s="87"/>
      <c r="F28" s="89"/>
      <c r="G28" s="89"/>
      <c r="H28" s="153"/>
    </row>
    <row r="29" spans="1:8" x14ac:dyDescent="0.55000000000000004">
      <c r="A29" s="152" t="str">
        <f t="shared" si="0"/>
        <v>0</v>
      </c>
      <c r="B29" s="89"/>
      <c r="C29" s="88"/>
      <c r="D29" s="89"/>
      <c r="E29" s="89"/>
      <c r="F29" s="89"/>
      <c r="G29" s="89"/>
      <c r="H29" s="153"/>
    </row>
    <row r="30" spans="1:8" x14ac:dyDescent="0.55000000000000004">
      <c r="A30" s="152" t="str">
        <f t="shared" si="0"/>
        <v>0</v>
      </c>
      <c r="B30" s="87"/>
      <c r="C30" s="88"/>
      <c r="D30" s="87"/>
      <c r="E30" s="87"/>
      <c r="F30" s="89"/>
      <c r="G30" s="89"/>
      <c r="H30" s="153"/>
    </row>
    <row r="31" spans="1:8" x14ac:dyDescent="0.55000000000000004">
      <c r="A31" s="152" t="str">
        <f t="shared" si="0"/>
        <v>0</v>
      </c>
      <c r="B31" s="90"/>
      <c r="C31" s="91"/>
      <c r="D31" s="90"/>
      <c r="E31" s="90"/>
      <c r="F31" s="89"/>
      <c r="G31" s="89"/>
      <c r="H31" s="153"/>
    </row>
    <row r="32" spans="1:8" x14ac:dyDescent="0.55000000000000004">
      <c r="A32" s="152" t="str">
        <f t="shared" si="0"/>
        <v>0</v>
      </c>
      <c r="B32" s="89"/>
      <c r="C32" s="88"/>
      <c r="D32" s="89"/>
      <c r="E32" s="89"/>
      <c r="F32" s="89"/>
      <c r="G32" s="89"/>
      <c r="H32" s="153"/>
    </row>
    <row r="33" spans="1:8" x14ac:dyDescent="0.55000000000000004">
      <c r="A33" s="152" t="str">
        <f t="shared" ref="A33:A92" si="1">"0"&amp;B33</f>
        <v>0</v>
      </c>
      <c r="B33" s="90"/>
      <c r="C33" s="91"/>
      <c r="D33" s="90"/>
      <c r="E33" s="90"/>
      <c r="F33" s="89"/>
      <c r="G33" s="89"/>
      <c r="H33" s="153"/>
    </row>
    <row r="34" spans="1:8" x14ac:dyDescent="0.55000000000000004">
      <c r="A34" s="152" t="str">
        <f t="shared" si="1"/>
        <v>0</v>
      </c>
      <c r="B34" s="87"/>
      <c r="C34" s="88"/>
      <c r="D34" s="87"/>
      <c r="E34" s="87"/>
      <c r="F34" s="89"/>
      <c r="G34" s="89"/>
      <c r="H34" s="153"/>
    </row>
    <row r="35" spans="1:8" x14ac:dyDescent="0.55000000000000004">
      <c r="A35" s="152" t="str">
        <f t="shared" si="1"/>
        <v>0</v>
      </c>
      <c r="B35" s="89"/>
      <c r="C35" s="88"/>
      <c r="D35" s="89"/>
      <c r="E35" s="89"/>
      <c r="F35" s="89"/>
      <c r="G35" s="89"/>
      <c r="H35" s="153"/>
    </row>
    <row r="36" spans="1:8" x14ac:dyDescent="0.55000000000000004">
      <c r="A36" s="152" t="str">
        <f t="shared" si="1"/>
        <v>0</v>
      </c>
      <c r="B36" s="87"/>
      <c r="C36" s="88"/>
      <c r="D36" s="87"/>
      <c r="E36" s="87"/>
      <c r="F36" s="89"/>
      <c r="G36" s="89"/>
      <c r="H36" s="153"/>
    </row>
    <row r="37" spans="1:8" x14ac:dyDescent="0.55000000000000004">
      <c r="A37" s="152" t="str">
        <f t="shared" si="1"/>
        <v>0</v>
      </c>
      <c r="B37" s="87"/>
      <c r="C37" s="88"/>
      <c r="D37" s="87"/>
      <c r="E37" s="87"/>
      <c r="F37" s="89"/>
      <c r="G37" s="89"/>
      <c r="H37" s="153"/>
    </row>
    <row r="38" spans="1:8" x14ac:dyDescent="0.55000000000000004">
      <c r="A38" s="152" t="str">
        <f t="shared" si="1"/>
        <v>0</v>
      </c>
      <c r="B38" s="87"/>
      <c r="C38" s="88"/>
      <c r="D38" s="87"/>
      <c r="E38" s="87"/>
      <c r="F38" s="89"/>
      <c r="G38" s="89"/>
      <c r="H38" s="153"/>
    </row>
    <row r="39" spans="1:8" x14ac:dyDescent="0.55000000000000004">
      <c r="A39" s="152" t="str">
        <f t="shared" si="1"/>
        <v>0</v>
      </c>
      <c r="B39" s="90"/>
      <c r="C39" s="91"/>
      <c r="D39" s="90"/>
      <c r="E39" s="90"/>
      <c r="F39" s="89"/>
      <c r="G39" s="89"/>
      <c r="H39" s="153"/>
    </row>
    <row r="40" spans="1:8" x14ac:dyDescent="0.55000000000000004">
      <c r="A40" s="152" t="str">
        <f t="shared" si="1"/>
        <v>0</v>
      </c>
      <c r="B40" s="90"/>
      <c r="C40" s="91"/>
      <c r="D40" s="90"/>
      <c r="E40" s="90"/>
      <c r="F40" s="89"/>
      <c r="G40" s="89"/>
      <c r="H40" s="153"/>
    </row>
    <row r="41" spans="1:8" x14ac:dyDescent="0.55000000000000004">
      <c r="A41" s="152" t="str">
        <f t="shared" si="1"/>
        <v>0</v>
      </c>
      <c r="B41" s="89"/>
      <c r="C41" s="88"/>
      <c r="D41" s="89"/>
      <c r="E41" s="89"/>
      <c r="F41" s="89"/>
      <c r="G41" s="89"/>
      <c r="H41" s="153"/>
    </row>
    <row r="42" spans="1:8" x14ac:dyDescent="0.55000000000000004">
      <c r="A42" s="152" t="str">
        <f t="shared" si="1"/>
        <v>0</v>
      </c>
      <c r="B42" s="87"/>
      <c r="C42" s="88"/>
      <c r="D42" s="87"/>
      <c r="E42" s="87"/>
      <c r="F42" s="89"/>
      <c r="G42" s="89"/>
      <c r="H42" s="153"/>
    </row>
    <row r="43" spans="1:8" x14ac:dyDescent="0.55000000000000004">
      <c r="A43" s="152" t="str">
        <f t="shared" si="1"/>
        <v>0</v>
      </c>
      <c r="B43" s="87"/>
      <c r="C43" s="88"/>
      <c r="D43" s="87"/>
      <c r="E43" s="87"/>
      <c r="F43" s="89"/>
      <c r="G43" s="89"/>
      <c r="H43" s="153"/>
    </row>
    <row r="44" spans="1:8" x14ac:dyDescent="0.55000000000000004">
      <c r="A44" s="152" t="str">
        <f t="shared" si="1"/>
        <v>0</v>
      </c>
      <c r="B44" s="87"/>
      <c r="C44" s="88"/>
      <c r="D44" s="87"/>
      <c r="E44" s="87"/>
      <c r="F44" s="89"/>
      <c r="G44" s="89"/>
      <c r="H44" s="153"/>
    </row>
    <row r="45" spans="1:8" x14ac:dyDescent="0.55000000000000004">
      <c r="A45" s="152" t="str">
        <f t="shared" si="1"/>
        <v>0</v>
      </c>
      <c r="B45" s="89"/>
      <c r="C45" s="88"/>
      <c r="D45" s="89"/>
      <c r="E45" s="89"/>
      <c r="F45" s="89"/>
      <c r="G45" s="89"/>
      <c r="H45" s="153"/>
    </row>
    <row r="46" spans="1:8" x14ac:dyDescent="0.55000000000000004">
      <c r="A46" s="152" t="str">
        <f t="shared" si="1"/>
        <v>0</v>
      </c>
      <c r="B46" s="87"/>
      <c r="C46" s="88"/>
      <c r="D46" s="87"/>
      <c r="E46" s="87"/>
      <c r="F46" s="89"/>
      <c r="G46" s="89"/>
      <c r="H46" s="153"/>
    </row>
    <row r="47" spans="1:8" x14ac:dyDescent="0.55000000000000004">
      <c r="A47" s="152" t="str">
        <f t="shared" si="1"/>
        <v>0</v>
      </c>
      <c r="B47" s="87"/>
      <c r="C47" s="88"/>
      <c r="D47" s="87"/>
      <c r="E47" s="87"/>
      <c r="F47" s="89"/>
      <c r="G47" s="89"/>
      <c r="H47" s="153"/>
    </row>
    <row r="48" spans="1:8" x14ac:dyDescent="0.55000000000000004">
      <c r="A48" s="152" t="str">
        <f t="shared" si="1"/>
        <v>0</v>
      </c>
      <c r="B48" s="89"/>
      <c r="C48" s="88"/>
      <c r="D48" s="89"/>
      <c r="E48" s="89"/>
      <c r="F48" s="89"/>
      <c r="G48" s="89"/>
      <c r="H48" s="153"/>
    </row>
    <row r="49" spans="1:8" x14ac:dyDescent="0.55000000000000004">
      <c r="A49" s="152" t="str">
        <f t="shared" si="1"/>
        <v>0</v>
      </c>
      <c r="B49" s="87"/>
      <c r="C49" s="88"/>
      <c r="D49" s="87"/>
      <c r="E49" s="87"/>
      <c r="F49" s="89"/>
      <c r="G49" s="89"/>
      <c r="H49" s="153"/>
    </row>
    <row r="50" spans="1:8" x14ac:dyDescent="0.55000000000000004">
      <c r="A50" s="152" t="str">
        <f t="shared" si="1"/>
        <v>0</v>
      </c>
      <c r="B50" s="87"/>
      <c r="C50" s="88"/>
      <c r="D50" s="87"/>
      <c r="E50" s="87"/>
      <c r="F50" s="89"/>
      <c r="G50" s="89"/>
      <c r="H50" s="153"/>
    </row>
    <row r="51" spans="1:8" x14ac:dyDescent="0.55000000000000004">
      <c r="A51" s="152" t="str">
        <f t="shared" si="1"/>
        <v>0</v>
      </c>
      <c r="B51" s="87"/>
      <c r="C51" s="88"/>
      <c r="D51" s="87"/>
      <c r="E51" s="87"/>
      <c r="F51" s="89"/>
      <c r="G51" s="89"/>
      <c r="H51" s="153"/>
    </row>
    <row r="52" spans="1:8" x14ac:dyDescent="0.55000000000000004">
      <c r="A52" s="152" t="str">
        <f t="shared" si="1"/>
        <v>0</v>
      </c>
      <c r="B52" s="89"/>
      <c r="C52" s="88"/>
      <c r="D52" s="89"/>
      <c r="E52" s="89"/>
      <c r="F52" s="89"/>
      <c r="G52" s="89"/>
      <c r="H52" s="153"/>
    </row>
    <row r="53" spans="1:8" x14ac:dyDescent="0.55000000000000004">
      <c r="A53" s="152" t="str">
        <f t="shared" si="1"/>
        <v>0</v>
      </c>
      <c r="B53" s="87"/>
      <c r="C53" s="88"/>
      <c r="D53" s="87"/>
      <c r="E53" s="87"/>
      <c r="F53" s="89"/>
      <c r="G53" s="89"/>
      <c r="H53" s="153"/>
    </row>
    <row r="54" spans="1:8" x14ac:dyDescent="0.55000000000000004">
      <c r="A54" s="152" t="str">
        <f t="shared" si="1"/>
        <v>0</v>
      </c>
      <c r="B54" s="89"/>
      <c r="C54" s="88"/>
      <c r="D54" s="89"/>
      <c r="E54" s="89"/>
      <c r="F54" s="89"/>
      <c r="G54" s="89"/>
      <c r="H54" s="153"/>
    </row>
    <row r="55" spans="1:8" x14ac:dyDescent="0.55000000000000004">
      <c r="A55" s="152" t="str">
        <f t="shared" si="1"/>
        <v>0</v>
      </c>
      <c r="B55" s="89"/>
      <c r="C55" s="88"/>
      <c r="D55" s="89"/>
      <c r="E55" s="89"/>
      <c r="F55" s="89"/>
      <c r="G55" s="89"/>
      <c r="H55" s="153"/>
    </row>
    <row r="56" spans="1:8" x14ac:dyDescent="0.55000000000000004">
      <c r="A56" s="152" t="str">
        <f t="shared" si="1"/>
        <v>0</v>
      </c>
      <c r="B56" s="87"/>
      <c r="C56" s="88"/>
      <c r="D56" s="87"/>
      <c r="E56" s="87"/>
      <c r="F56" s="89"/>
      <c r="G56" s="89"/>
      <c r="H56" s="153"/>
    </row>
    <row r="57" spans="1:8" x14ac:dyDescent="0.55000000000000004">
      <c r="A57" s="152" t="str">
        <f t="shared" si="1"/>
        <v>0</v>
      </c>
      <c r="B57" s="87"/>
      <c r="C57" s="88"/>
      <c r="D57" s="87"/>
      <c r="E57" s="87"/>
      <c r="F57" s="89"/>
      <c r="G57" s="89"/>
      <c r="H57" s="153"/>
    </row>
    <row r="58" spans="1:8" x14ac:dyDescent="0.55000000000000004">
      <c r="A58" s="152" t="str">
        <f t="shared" si="1"/>
        <v>0</v>
      </c>
      <c r="B58" s="89"/>
      <c r="C58" s="88"/>
      <c r="D58" s="89"/>
      <c r="E58" s="89"/>
      <c r="F58" s="89"/>
      <c r="G58" s="89"/>
      <c r="H58" s="153"/>
    </row>
    <row r="59" spans="1:8" x14ac:dyDescent="0.55000000000000004">
      <c r="A59" s="152" t="str">
        <f t="shared" si="1"/>
        <v>0</v>
      </c>
      <c r="B59" s="87"/>
      <c r="C59" s="88"/>
      <c r="D59" s="87"/>
      <c r="E59" s="87"/>
      <c r="F59" s="89"/>
      <c r="G59" s="89"/>
      <c r="H59" s="153"/>
    </row>
    <row r="60" spans="1:8" x14ac:dyDescent="0.55000000000000004">
      <c r="A60" s="152" t="str">
        <f t="shared" si="1"/>
        <v>0</v>
      </c>
      <c r="B60" s="87"/>
      <c r="C60" s="88"/>
      <c r="D60" s="87"/>
      <c r="E60" s="87"/>
      <c r="F60" s="89"/>
      <c r="G60" s="89"/>
      <c r="H60" s="153"/>
    </row>
    <row r="61" spans="1:8" x14ac:dyDescent="0.55000000000000004">
      <c r="A61" s="152" t="str">
        <f t="shared" si="1"/>
        <v>0</v>
      </c>
      <c r="B61" s="90"/>
      <c r="C61" s="91"/>
      <c r="D61" s="90"/>
      <c r="E61" s="90"/>
      <c r="F61" s="89"/>
      <c r="G61" s="89"/>
      <c r="H61" s="153"/>
    </row>
    <row r="62" spans="1:8" x14ac:dyDescent="0.55000000000000004">
      <c r="A62" s="152" t="str">
        <f t="shared" si="1"/>
        <v>0</v>
      </c>
      <c r="B62" s="90"/>
      <c r="C62" s="91"/>
      <c r="D62" s="90"/>
      <c r="E62" s="90"/>
      <c r="F62" s="89"/>
      <c r="G62" s="89"/>
      <c r="H62" s="153"/>
    </row>
    <row r="63" spans="1:8" x14ac:dyDescent="0.55000000000000004">
      <c r="A63" s="152" t="str">
        <f t="shared" si="1"/>
        <v>0</v>
      </c>
      <c r="B63" s="87"/>
      <c r="C63" s="88"/>
      <c r="D63" s="87"/>
      <c r="E63" s="87"/>
      <c r="F63" s="89"/>
      <c r="G63" s="89"/>
      <c r="H63" s="153"/>
    </row>
    <row r="64" spans="1:8" x14ac:dyDescent="0.55000000000000004">
      <c r="A64" s="152" t="str">
        <f t="shared" si="1"/>
        <v>0</v>
      </c>
      <c r="B64" s="87"/>
      <c r="C64" s="88"/>
      <c r="D64" s="87"/>
      <c r="E64" s="87"/>
      <c r="F64" s="89"/>
      <c r="G64" s="89"/>
      <c r="H64" s="153"/>
    </row>
    <row r="65" spans="1:8" x14ac:dyDescent="0.55000000000000004">
      <c r="A65" s="152" t="str">
        <f t="shared" si="1"/>
        <v>0</v>
      </c>
      <c r="B65" s="154"/>
      <c r="C65" s="155"/>
      <c r="D65" s="156"/>
      <c r="E65" s="156"/>
      <c r="F65" s="157"/>
      <c r="G65" s="157"/>
      <c r="H65" s="153"/>
    </row>
    <row r="66" spans="1:8" x14ac:dyDescent="0.55000000000000004">
      <c r="A66" s="152" t="str">
        <f t="shared" si="1"/>
        <v>0</v>
      </c>
      <c r="B66" s="154"/>
      <c r="C66" s="155"/>
      <c r="D66" s="156"/>
      <c r="E66" s="156"/>
      <c r="F66" s="157"/>
      <c r="G66" s="157"/>
      <c r="H66" s="153"/>
    </row>
    <row r="67" spans="1:8" x14ac:dyDescent="0.55000000000000004">
      <c r="A67" s="152" t="str">
        <f t="shared" si="1"/>
        <v>0</v>
      </c>
      <c r="B67" s="157"/>
      <c r="C67" s="153"/>
      <c r="D67" s="157"/>
      <c r="E67" s="157"/>
      <c r="F67" s="157"/>
      <c r="G67" s="157"/>
      <c r="H67" s="153"/>
    </row>
    <row r="68" spans="1:8" x14ac:dyDescent="0.55000000000000004">
      <c r="A68" s="152" t="str">
        <f t="shared" si="1"/>
        <v>0</v>
      </c>
      <c r="B68" s="157"/>
      <c r="C68" s="153"/>
      <c r="D68" s="157"/>
      <c r="E68" s="157"/>
      <c r="F68" s="157"/>
      <c r="G68" s="157"/>
      <c r="H68" s="153"/>
    </row>
    <row r="69" spans="1:8" x14ac:dyDescent="0.55000000000000004">
      <c r="A69" s="152" t="str">
        <f t="shared" si="1"/>
        <v>0</v>
      </c>
      <c r="B69" s="157"/>
      <c r="C69" s="153"/>
      <c r="D69" s="157"/>
      <c r="E69" s="157"/>
      <c r="F69" s="157"/>
      <c r="G69" s="157"/>
      <c r="H69" s="153"/>
    </row>
    <row r="70" spans="1:8" x14ac:dyDescent="0.55000000000000004">
      <c r="A70" s="152" t="str">
        <f t="shared" si="1"/>
        <v>0</v>
      </c>
      <c r="B70" s="157"/>
      <c r="C70" s="153"/>
      <c r="D70" s="157"/>
      <c r="E70" s="157"/>
      <c r="F70" s="157"/>
      <c r="G70" s="157"/>
      <c r="H70" s="153"/>
    </row>
    <row r="71" spans="1:8" x14ac:dyDescent="0.55000000000000004">
      <c r="A71" s="152" t="str">
        <f t="shared" si="1"/>
        <v>0</v>
      </c>
      <c r="B71" s="157"/>
      <c r="C71" s="153"/>
      <c r="D71" s="157"/>
      <c r="E71" s="157"/>
      <c r="F71" s="157"/>
      <c r="G71" s="157"/>
      <c r="H71" s="153"/>
    </row>
    <row r="72" spans="1:8" x14ac:dyDescent="0.55000000000000004">
      <c r="A72" s="152" t="str">
        <f t="shared" si="1"/>
        <v>0</v>
      </c>
      <c r="B72" s="157"/>
      <c r="C72" s="153"/>
      <c r="D72" s="157"/>
      <c r="E72" s="157"/>
      <c r="F72" s="157"/>
      <c r="G72" s="157"/>
      <c r="H72" s="153"/>
    </row>
    <row r="73" spans="1:8" x14ac:dyDescent="0.55000000000000004">
      <c r="A73" s="152" t="str">
        <f t="shared" si="1"/>
        <v>0</v>
      </c>
      <c r="B73" s="157"/>
      <c r="C73" s="153"/>
      <c r="D73" s="157"/>
      <c r="E73" s="157"/>
      <c r="F73" s="157"/>
      <c r="G73" s="157"/>
      <c r="H73" s="153"/>
    </row>
    <row r="74" spans="1:8" x14ac:dyDescent="0.55000000000000004">
      <c r="A74" s="152" t="str">
        <f t="shared" si="1"/>
        <v>0</v>
      </c>
      <c r="B74" s="157"/>
      <c r="C74" s="153"/>
      <c r="D74" s="157"/>
      <c r="E74" s="157"/>
      <c r="F74" s="157"/>
      <c r="G74" s="157"/>
      <c r="H74" s="153"/>
    </row>
    <row r="75" spans="1:8" x14ac:dyDescent="0.55000000000000004">
      <c r="A75" s="152"/>
      <c r="B75" s="157"/>
      <c r="C75" s="153"/>
      <c r="D75" s="157"/>
      <c r="E75" s="157"/>
      <c r="F75" s="157"/>
      <c r="G75" s="157"/>
      <c r="H75" s="153"/>
    </row>
    <row r="76" spans="1:8" x14ac:dyDescent="0.55000000000000004">
      <c r="A76" s="152"/>
      <c r="B76" s="157"/>
      <c r="C76" s="153"/>
      <c r="D76" s="157"/>
      <c r="E76" s="157"/>
      <c r="F76" s="157"/>
      <c r="G76" s="157"/>
      <c r="H76" s="153"/>
    </row>
    <row r="77" spans="1:8" x14ac:dyDescent="0.55000000000000004">
      <c r="A77" s="152"/>
      <c r="B77" s="157"/>
      <c r="C77" s="153"/>
      <c r="D77" s="157"/>
      <c r="E77" s="157"/>
      <c r="F77" s="157"/>
      <c r="G77" s="157"/>
      <c r="H77" s="153"/>
    </row>
    <row r="78" spans="1:8" x14ac:dyDescent="0.55000000000000004">
      <c r="A78" s="152"/>
      <c r="B78" s="157"/>
      <c r="C78" s="153"/>
      <c r="D78" s="157"/>
      <c r="E78" s="157"/>
      <c r="F78" s="157"/>
      <c r="G78" s="157"/>
      <c r="H78" s="153"/>
    </row>
    <row r="79" spans="1:8" x14ac:dyDescent="0.55000000000000004">
      <c r="A79" s="158" t="s">
        <v>952</v>
      </c>
      <c r="B79" s="157"/>
      <c r="C79" s="153"/>
      <c r="D79" s="157"/>
      <c r="E79" s="157"/>
      <c r="F79" s="157"/>
      <c r="G79" s="157"/>
      <c r="H79" s="153"/>
    </row>
    <row r="80" spans="1:8" x14ac:dyDescent="0.55000000000000004">
      <c r="A80" s="152" t="str">
        <f>"0"&amp;B80</f>
        <v>0</v>
      </c>
      <c r="B80" s="156"/>
      <c r="C80" s="155"/>
      <c r="D80" s="156"/>
      <c r="E80" s="156"/>
      <c r="F80" s="157"/>
      <c r="G80" s="157"/>
      <c r="H80" s="153"/>
    </row>
    <row r="81" spans="1:8" x14ac:dyDescent="0.55000000000000004">
      <c r="A81" s="152" t="str">
        <f t="shared" si="1"/>
        <v>0</v>
      </c>
      <c r="B81" s="157"/>
      <c r="C81" s="153"/>
      <c r="D81" s="157"/>
      <c r="E81" s="157"/>
      <c r="F81" s="157"/>
      <c r="G81" s="157"/>
      <c r="H81" s="153"/>
    </row>
    <row r="82" spans="1:8" x14ac:dyDescent="0.55000000000000004">
      <c r="A82" s="152" t="str">
        <f t="shared" si="1"/>
        <v>0</v>
      </c>
      <c r="B82" s="157"/>
      <c r="C82" s="153"/>
      <c r="D82" s="157"/>
      <c r="E82" s="157"/>
      <c r="F82" s="157"/>
      <c r="G82" s="157"/>
      <c r="H82" s="153"/>
    </row>
    <row r="83" spans="1:8" x14ac:dyDescent="0.55000000000000004">
      <c r="A83" s="152" t="str">
        <f t="shared" si="1"/>
        <v>0</v>
      </c>
      <c r="B83" s="157"/>
      <c r="C83" s="153"/>
      <c r="D83" s="157"/>
      <c r="E83" s="157"/>
      <c r="F83" s="157"/>
      <c r="G83" s="157"/>
      <c r="H83" s="153"/>
    </row>
    <row r="84" spans="1:8" x14ac:dyDescent="0.55000000000000004">
      <c r="A84" s="152" t="str">
        <f t="shared" si="1"/>
        <v>0</v>
      </c>
      <c r="B84" s="157"/>
      <c r="C84" s="153"/>
      <c r="D84" s="157"/>
      <c r="E84" s="157"/>
      <c r="F84" s="157"/>
      <c r="G84" s="157"/>
      <c r="H84" s="153"/>
    </row>
    <row r="85" spans="1:8" x14ac:dyDescent="0.55000000000000004">
      <c r="A85" s="152" t="str">
        <f t="shared" si="1"/>
        <v>0</v>
      </c>
      <c r="B85" s="157"/>
      <c r="C85" s="153"/>
      <c r="D85" s="157"/>
      <c r="E85" s="157"/>
      <c r="F85" s="157"/>
      <c r="G85" s="157"/>
      <c r="H85" s="153"/>
    </row>
    <row r="86" spans="1:8" x14ac:dyDescent="0.55000000000000004">
      <c r="A86" s="152" t="str">
        <f t="shared" si="1"/>
        <v>0</v>
      </c>
      <c r="B86" s="157"/>
      <c r="C86" s="153"/>
      <c r="D86" s="157"/>
      <c r="E86" s="157"/>
      <c r="F86" s="157"/>
      <c r="G86" s="157"/>
      <c r="H86" s="153"/>
    </row>
    <row r="87" spans="1:8" x14ac:dyDescent="0.55000000000000004">
      <c r="A87" s="152" t="str">
        <f t="shared" si="1"/>
        <v>0</v>
      </c>
      <c r="B87" s="157"/>
      <c r="C87" s="153"/>
      <c r="D87" s="157"/>
      <c r="E87" s="157"/>
      <c r="F87" s="157"/>
      <c r="G87" s="157"/>
      <c r="H87" s="153"/>
    </row>
    <row r="88" spans="1:8" x14ac:dyDescent="0.55000000000000004">
      <c r="A88" s="152" t="str">
        <f t="shared" si="1"/>
        <v>0</v>
      </c>
      <c r="B88" s="157"/>
      <c r="C88" s="153"/>
      <c r="D88" s="157"/>
      <c r="E88" s="157"/>
      <c r="F88" s="157"/>
      <c r="G88" s="157"/>
      <c r="H88" s="153"/>
    </row>
    <row r="89" spans="1:8" x14ac:dyDescent="0.55000000000000004">
      <c r="A89" s="152" t="str">
        <f t="shared" si="1"/>
        <v>0</v>
      </c>
      <c r="B89" s="157"/>
      <c r="C89" s="153"/>
      <c r="D89" s="157"/>
      <c r="E89" s="157"/>
      <c r="F89" s="157"/>
      <c r="G89" s="157"/>
      <c r="H89" s="153"/>
    </row>
    <row r="90" spans="1:8" x14ac:dyDescent="0.55000000000000004">
      <c r="A90" s="152" t="str">
        <f t="shared" si="1"/>
        <v>0</v>
      </c>
      <c r="B90" s="157"/>
      <c r="C90" s="153"/>
      <c r="D90" s="157"/>
      <c r="E90" s="157"/>
      <c r="F90" s="157"/>
      <c r="G90" s="157"/>
      <c r="H90" s="153"/>
    </row>
    <row r="91" spans="1:8" x14ac:dyDescent="0.55000000000000004">
      <c r="A91" s="152" t="str">
        <f t="shared" si="1"/>
        <v>0</v>
      </c>
      <c r="B91" s="157"/>
      <c r="C91" s="153"/>
      <c r="D91" s="157"/>
      <c r="E91" s="157"/>
      <c r="F91" s="157"/>
      <c r="G91" s="157"/>
      <c r="H91" s="153"/>
    </row>
    <row r="92" spans="1:8" x14ac:dyDescent="0.55000000000000004">
      <c r="A92" s="152" t="str">
        <f t="shared" si="1"/>
        <v>0</v>
      </c>
      <c r="B92" s="157"/>
      <c r="C92" s="153"/>
      <c r="D92" s="157"/>
      <c r="E92" s="157"/>
      <c r="F92" s="157"/>
      <c r="G92" s="157"/>
      <c r="H92" s="153"/>
    </row>
    <row r="93" spans="1:8" x14ac:dyDescent="0.55000000000000004">
      <c r="A93" s="157"/>
      <c r="B93" s="157"/>
      <c r="C93" s="153"/>
      <c r="D93" s="157"/>
      <c r="E93" s="157"/>
      <c r="F93" s="157"/>
      <c r="G93" s="157"/>
      <c r="H93" s="153"/>
    </row>
    <row r="94" spans="1:8" x14ac:dyDescent="0.55000000000000004">
      <c r="A94" s="157"/>
      <c r="B94" s="157"/>
      <c r="C94" s="153"/>
      <c r="D94" s="157"/>
      <c r="E94" s="157"/>
      <c r="F94" s="157"/>
      <c r="G94" s="157"/>
      <c r="H94" s="153"/>
    </row>
  </sheetData>
  <sheetProtection sort="0"/>
  <sortState xmlns:xlrd2="http://schemas.microsoft.com/office/spreadsheetml/2017/richdata2" ref="B2:G74">
    <sortCondition ref="B2:B74"/>
    <sortCondition ref="D2:D7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CAAF-F3A3-45DA-95BF-1520E676091B}">
  <dimension ref="A1:O159"/>
  <sheetViews>
    <sheetView workbookViewId="0">
      <selection activeCell="T13" sqref="T13"/>
    </sheetView>
  </sheetViews>
  <sheetFormatPr defaultRowHeight="21.75" x14ac:dyDescent="0.5"/>
  <cols>
    <col min="1" max="1" width="2.875" style="11" customWidth="1"/>
    <col min="2" max="2" width="3.375" style="11" customWidth="1"/>
    <col min="3" max="3" width="8.5" style="62" customWidth="1"/>
    <col min="4" max="4" width="0" style="63" hidden="1" customWidth="1"/>
    <col min="5" max="5" width="33.5" style="63" customWidth="1"/>
    <col min="6" max="6" width="8.625" style="75" customWidth="1"/>
    <col min="7" max="7" width="10" style="75" hidden="1" customWidth="1"/>
    <col min="8" max="8" width="5.75" style="75" customWidth="1"/>
    <col min="9" max="9" width="7.875" style="75" customWidth="1"/>
    <col min="10" max="10" width="6.125" style="75" customWidth="1"/>
    <col min="11" max="11" width="7.5" style="75" customWidth="1"/>
    <col min="12" max="12" width="10" style="75" customWidth="1"/>
    <col min="13" max="13" width="7.5" style="75" customWidth="1"/>
    <col min="14" max="14" width="9" style="9" hidden="1" customWidth="1"/>
    <col min="15" max="15" width="9" style="11" customWidth="1"/>
    <col min="16" max="16384" width="9" style="11"/>
  </cols>
  <sheetData>
    <row r="1" spans="1:15" ht="27.75" x14ac:dyDescent="0.5">
      <c r="A1" s="132" t="s">
        <v>271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5" ht="20.25" customHeight="1" x14ac:dyDescent="0.5">
      <c r="A2" s="133" t="s">
        <v>254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5" ht="24" x14ac:dyDescent="0.5">
      <c r="A3" s="133" t="s">
        <v>269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5" x14ac:dyDescent="0.5">
      <c r="A4" s="134" t="s">
        <v>899</v>
      </c>
      <c r="B4" s="134"/>
      <c r="C4" s="134"/>
      <c r="D4" s="131" t="str">
        <f>IFERROR(IF(M4="สัตววิทยา",VLOOKUP(J4,รายชื่อนิสิต!$A$3:$I$321,4,FALSE),"")," ")</f>
        <v/>
      </c>
      <c r="E4" s="131"/>
      <c r="F4" s="131"/>
      <c r="G4" s="57"/>
      <c r="H4" s="125" t="s">
        <v>255</v>
      </c>
      <c r="I4" s="125"/>
      <c r="J4" s="124"/>
      <c r="K4" s="124"/>
      <c r="L4" s="78" t="s">
        <v>838</v>
      </c>
      <c r="M4" s="57" t="str">
        <f>IFERROR(VLOOKUP(J4,รายชื่อนิสิต!$A$3:$I$321,5,FALSE)," ")</f>
        <v xml:space="preserve"> </v>
      </c>
      <c r="O4" s="10"/>
    </row>
    <row r="5" spans="1:15" x14ac:dyDescent="0.5">
      <c r="A5" s="134" t="s">
        <v>900</v>
      </c>
      <c r="B5" s="134"/>
      <c r="C5" s="134"/>
      <c r="D5" s="12"/>
      <c r="E5" s="57" t="str">
        <f>IFERROR(IF(M4="สัตววิทยา","ปีการศึกษา 25"&amp;LEFT(J4,2)," ")," ")</f>
        <v xml:space="preserve"> </v>
      </c>
      <c r="F5" s="125" t="s">
        <v>839</v>
      </c>
      <c r="G5" s="125"/>
      <c r="H5" s="125"/>
      <c r="I5" s="131" t="str">
        <f>IFERROR(IF(M4="สัตววิทยา",VLOOKUP(J4,รายชื่อนิสิต!$A$3:$I$321,6,FALSE)," ")," ")</f>
        <v xml:space="preserve"> </v>
      </c>
      <c r="J5" s="131"/>
      <c r="K5" s="131"/>
      <c r="L5" s="131"/>
      <c r="M5" s="131"/>
      <c r="O5" s="10"/>
    </row>
    <row r="6" spans="1:15" ht="3.75" customHeight="1" x14ac:dyDescent="0.5">
      <c r="A6" s="13"/>
      <c r="B6" s="13"/>
      <c r="C6" s="13"/>
      <c r="D6" s="77"/>
      <c r="E6" s="77"/>
      <c r="F6" s="77"/>
      <c r="G6" s="57"/>
      <c r="H6" s="77"/>
      <c r="I6" s="77"/>
      <c r="J6" s="57"/>
      <c r="K6" s="57"/>
      <c r="L6" s="57"/>
      <c r="M6" s="57"/>
    </row>
    <row r="7" spans="1:15" s="15" customFormat="1" ht="21.75" customHeight="1" x14ac:dyDescent="0.5">
      <c r="A7" s="116" t="s">
        <v>328</v>
      </c>
      <c r="B7" s="117"/>
      <c r="C7" s="117"/>
      <c r="D7" s="117"/>
      <c r="E7" s="118"/>
      <c r="F7" s="129" t="s">
        <v>330</v>
      </c>
      <c r="G7" s="14"/>
      <c r="H7" s="126" t="s">
        <v>331</v>
      </c>
      <c r="I7" s="126"/>
      <c r="J7" s="127" t="s">
        <v>323</v>
      </c>
      <c r="K7" s="127" t="s">
        <v>329</v>
      </c>
      <c r="L7" s="122" t="s">
        <v>324</v>
      </c>
      <c r="M7" s="126" t="s">
        <v>325</v>
      </c>
    </row>
    <row r="8" spans="1:15" s="15" customFormat="1" x14ac:dyDescent="0.5">
      <c r="A8" s="119"/>
      <c r="B8" s="120"/>
      <c r="C8" s="120"/>
      <c r="D8" s="120"/>
      <c r="E8" s="121"/>
      <c r="F8" s="126"/>
      <c r="G8" s="17"/>
      <c r="H8" s="79" t="s">
        <v>326</v>
      </c>
      <c r="I8" s="79" t="s">
        <v>327</v>
      </c>
      <c r="J8" s="130"/>
      <c r="K8" s="128"/>
      <c r="L8" s="123"/>
      <c r="M8" s="126"/>
    </row>
    <row r="9" spans="1:15" x14ac:dyDescent="0.5">
      <c r="A9" s="18" t="s">
        <v>253</v>
      </c>
      <c r="B9" s="19"/>
      <c r="C9" s="20"/>
      <c r="D9" s="21"/>
      <c r="E9" s="22"/>
      <c r="F9" s="23"/>
      <c r="G9" s="23">
        <f>G10+G43+G113</f>
        <v>0</v>
      </c>
      <c r="H9" s="23"/>
      <c r="I9" s="23"/>
      <c r="J9" s="23"/>
      <c r="K9" s="23"/>
      <c r="L9" s="23"/>
      <c r="M9" s="24" t="str">
        <f>IF(AND(M10="ครบ",M43="ครบ",M113="ครบ",M135="ครบ"),"ครบ","ไม่ครบ")</f>
        <v>ไม่ครบ</v>
      </c>
    </row>
    <row r="10" spans="1:15" x14ac:dyDescent="0.5">
      <c r="A10" s="26" t="s">
        <v>258</v>
      </c>
      <c r="B10" s="27"/>
      <c r="C10" s="28"/>
      <c r="D10" s="29"/>
      <c r="E10" s="30"/>
      <c r="F10" s="24">
        <f>G10</f>
        <v>0</v>
      </c>
      <c r="G10" s="24">
        <f>G11+G17+G21+G32+G37</f>
        <v>0</v>
      </c>
      <c r="H10" s="24"/>
      <c r="I10" s="24"/>
      <c r="J10" s="24"/>
      <c r="K10" s="24"/>
      <c r="L10" s="24"/>
      <c r="M10" s="24" t="str">
        <f>IF(AND(M11="ครบ",M17="ครบ",M21="ครบ",M32="ครบ",M37="ครบ"),"ครบ","ไม่ครบ")</f>
        <v>ไม่ครบ</v>
      </c>
    </row>
    <row r="11" spans="1:15" x14ac:dyDescent="0.5">
      <c r="A11" s="26"/>
      <c r="B11" s="27" t="s">
        <v>257</v>
      </c>
      <c r="C11" s="28"/>
      <c r="D11" s="29"/>
      <c r="E11" s="30"/>
      <c r="F11" s="24"/>
      <c r="G11" s="24">
        <f>SUM(G12+G14+G15+G16)</f>
        <v>0</v>
      </c>
      <c r="H11" s="24"/>
      <c r="I11" s="24"/>
      <c r="J11" s="24"/>
      <c r="K11" s="24"/>
      <c r="L11" s="24"/>
      <c r="M11" s="24" t="str">
        <f>IF((G11-N11)&gt;=0,"ครบ","ไม่ครบ")</f>
        <v>ไม่ครบ</v>
      </c>
      <c r="N11" s="9">
        <v>4</v>
      </c>
    </row>
    <row r="12" spans="1:15" ht="20.25" customHeight="1" x14ac:dyDescent="0.5">
      <c r="A12" s="26"/>
      <c r="B12" s="27"/>
      <c r="C12" s="74"/>
      <c r="D12" s="29" t="s">
        <v>37</v>
      </c>
      <c r="E12" s="30" t="str">
        <f>IFERROR(VLOOKUP(C12,'ข้อมูลใน regis สัตววิทยา'!$A$2:$G$80,3,FALSE)," ")</f>
        <v xml:space="preserve"> </v>
      </c>
      <c r="F12" s="31" t="str">
        <f>IFERROR(VLOOKUP(C12,'ข้อมูลใน regis สัตววิทยา'!$A$2:$G$80,5,FALSE)," ")</f>
        <v xml:space="preserve"> </v>
      </c>
      <c r="G12" s="24">
        <f t="shared" ref="G12" si="0">IF(K12&lt;&gt;"ไม่ศึกษา",LEFT(F12,1),0)</f>
        <v>0</v>
      </c>
      <c r="H12" s="24" t="str">
        <f>IFERROR(VLOOKUP(C12,'ข้อมูลใน regis สัตววิทยา'!$A$2:$G$80,6,FALSE)," ")</f>
        <v xml:space="preserve"> </v>
      </c>
      <c r="I12" s="24" t="str">
        <f>IFERROR(VLOOKUP(C12,'ข้อมูลใน regis สัตววิทยา'!$A$2:$G$80,7,FALSE)," ")</f>
        <v xml:space="preserve"> </v>
      </c>
      <c r="J12" s="24" t="str">
        <f>IFERROR(VLOOKUP(C12,'ข้อมูลใน regis สัตววิทยา'!$A$2:$G$80,4,FALSE),"  ")</f>
        <v xml:space="preserve">  </v>
      </c>
      <c r="K12" s="24" t="str">
        <f>IFERROR(IF(J12="A",4,IF(J12="B+",3.5,IF(J12="B",3,IF(J12="C+",2.5,IF(J12="C",2,IF(J12="D+",1.5,IF(J12="D",1,IF(J12="F",0,IF(J12="N","กำลังศึกษา",IF(J12="P","ผ่าน","ไม่ศึกษา")))))))))),"  ")</f>
        <v>ไม่ศึกษา</v>
      </c>
      <c r="L12" s="24" t="str">
        <f>IF(K12="ผ่าน","  ",IF(K12="ไม่ศึกษา","  ",IF(K12="กำลังศึกษา"," ",K12*G12)))</f>
        <v xml:space="preserve">  </v>
      </c>
      <c r="M12" s="24"/>
      <c r="N12" s="32"/>
    </row>
    <row r="13" spans="1:15" x14ac:dyDescent="0.5">
      <c r="A13" s="26"/>
      <c r="B13" s="27"/>
      <c r="C13" s="28" t="s">
        <v>140</v>
      </c>
      <c r="D13" s="29"/>
      <c r="E13" s="30"/>
      <c r="F13" s="24"/>
      <c r="G13" s="24"/>
      <c r="H13" s="24"/>
      <c r="I13" s="24"/>
      <c r="J13" s="24"/>
      <c r="K13" s="24"/>
      <c r="L13" s="24"/>
      <c r="M13" s="24"/>
    </row>
    <row r="14" spans="1:15" x14ac:dyDescent="0.5">
      <c r="A14" s="26"/>
      <c r="B14" s="27"/>
      <c r="C14" s="70"/>
      <c r="D14" s="29"/>
      <c r="E14" s="30" t="str">
        <f>IFERROR(VLOOKUP(C14,'ข้อมูลใน regis สัตววิทยา'!$A$2:$G$80,3,FALSE)," ")</f>
        <v xml:space="preserve"> </v>
      </c>
      <c r="F14" s="31" t="str">
        <f>IFERROR(VLOOKUP(C14,'ข้อมูลใน regis สัตววิทยา'!$A$2:$G$80,5,FALSE)," ")</f>
        <v xml:space="preserve"> </v>
      </c>
      <c r="G14" s="24">
        <f t="shared" ref="G14:G16" si="1">IF(K14&lt;&gt;"ไม่ศึกษา",LEFT(F14,1),0)</f>
        <v>0</v>
      </c>
      <c r="H14" s="24" t="str">
        <f>IFERROR(VLOOKUP(C14,'ข้อมูลใน regis สัตววิทยา'!$A$2:$G$80,6,FALSE)," ")</f>
        <v xml:space="preserve"> </v>
      </c>
      <c r="I14" s="24" t="str">
        <f>IFERROR(VLOOKUP(C14,'ข้อมูลใน regis สัตววิทยา'!$A$2:$G$80,7,FALSE)," ")</f>
        <v xml:space="preserve"> </v>
      </c>
      <c r="J14" s="24" t="str">
        <f>IFERROR(VLOOKUP(C14,'ข้อมูลใน regis สัตววิทยา'!$A$2:$G$80,4,FALSE),"  ")</f>
        <v xml:space="preserve">  </v>
      </c>
      <c r="K14" s="24" t="str">
        <f t="shared" ref="K14:K16" si="2">IFERROR(IF(J14="A",4,IF(J14="B+",3.5,IF(J14="B",3,IF(J14="C+",2.5,IF(J14="C",2,IF(J14="D+",1.5,IF(J14="D",1,IF(J14="F",0,IF(J14="N","กำลังศึกษา",IF(J14="P","ผ่าน","ไม่ศึกษา")))))))))),"  ")</f>
        <v>ไม่ศึกษา</v>
      </c>
      <c r="L14" s="24" t="str">
        <f t="shared" ref="L14:L16" si="3">IF(K14="ผ่าน","  ",IF(K14="ไม่ศึกษา","  ",IF(K14="กำลังศึกษา"," ",K14*G14)))</f>
        <v xml:space="preserve">  </v>
      </c>
      <c r="M14" s="24"/>
    </row>
    <row r="15" spans="1:15" x14ac:dyDescent="0.5">
      <c r="A15" s="26"/>
      <c r="B15" s="27"/>
      <c r="C15" s="70"/>
      <c r="D15" s="29"/>
      <c r="E15" s="30" t="str">
        <f>IFERROR(VLOOKUP(C15,'ข้อมูลใน regis สัตววิทยา'!$A$2:$G$80,3,FALSE)," ")</f>
        <v xml:space="preserve"> </v>
      </c>
      <c r="F15" s="31" t="str">
        <f>IFERROR(VLOOKUP(C15,'ข้อมูลใน regis สัตววิทยา'!$A$2:$G$80,5,FALSE)," ")</f>
        <v xml:space="preserve"> </v>
      </c>
      <c r="G15" s="24">
        <f t="shared" si="1"/>
        <v>0</v>
      </c>
      <c r="H15" s="24" t="str">
        <f>IFERROR(VLOOKUP(C15,'ข้อมูลใน regis สัตววิทยา'!$A$2:$G$80,6,FALSE)," ")</f>
        <v xml:space="preserve"> </v>
      </c>
      <c r="I15" s="24" t="str">
        <f>IFERROR(VLOOKUP(C15,'ข้อมูลใน regis สัตววิทยา'!$A$2:$G$80,7,FALSE)," ")</f>
        <v xml:space="preserve"> </v>
      </c>
      <c r="J15" s="24" t="str">
        <f>IFERROR(VLOOKUP(C15,'ข้อมูลใน regis สัตววิทยา'!$A$2:$G$80,4,FALSE),"  ")</f>
        <v xml:space="preserve">  </v>
      </c>
      <c r="K15" s="24" t="str">
        <f t="shared" si="2"/>
        <v>ไม่ศึกษา</v>
      </c>
      <c r="L15" s="24" t="str">
        <f t="shared" si="3"/>
        <v xml:space="preserve">  </v>
      </c>
      <c r="M15" s="24"/>
    </row>
    <row r="16" spans="1:15" x14ac:dyDescent="0.5">
      <c r="A16" s="26"/>
      <c r="B16" s="27"/>
      <c r="C16" s="70"/>
      <c r="D16" s="29"/>
      <c r="E16" s="30" t="str">
        <f>IFERROR(VLOOKUP(C16,'ข้อมูลใน regis สัตววิทยา'!$A$2:$G$80,3,FALSE)," ")</f>
        <v xml:space="preserve"> </v>
      </c>
      <c r="F16" s="31" t="str">
        <f>IFERROR(VLOOKUP(C16,'ข้อมูลใน regis สัตววิทยา'!$A$2:$G$80,5,FALSE)," ")</f>
        <v xml:space="preserve"> </v>
      </c>
      <c r="G16" s="24">
        <f t="shared" si="1"/>
        <v>0</v>
      </c>
      <c r="H16" s="24" t="str">
        <f>IFERROR(VLOOKUP(C16,'ข้อมูลใน regis สัตววิทยา'!$A$2:$G$80,6,FALSE)," ")</f>
        <v xml:space="preserve"> </v>
      </c>
      <c r="I16" s="24" t="str">
        <f>IFERROR(VLOOKUP(C16,'ข้อมูลใน regis สัตววิทยา'!$A$2:$G$80,7,FALSE)," ")</f>
        <v xml:space="preserve"> </v>
      </c>
      <c r="J16" s="24" t="str">
        <f>IFERROR(VLOOKUP(C16,'ข้อมูลใน regis สัตววิทยา'!$A$2:$G$80,4,FALSE),"  ")</f>
        <v xml:space="preserve">  </v>
      </c>
      <c r="K16" s="24" t="str">
        <f t="shared" si="2"/>
        <v>ไม่ศึกษา</v>
      </c>
      <c r="L16" s="24" t="str">
        <f t="shared" si="3"/>
        <v xml:space="preserve">  </v>
      </c>
      <c r="M16" s="24"/>
    </row>
    <row r="17" spans="1:14" x14ac:dyDescent="0.5">
      <c r="A17" s="26"/>
      <c r="B17" s="27" t="s">
        <v>259</v>
      </c>
      <c r="C17" s="28"/>
      <c r="D17" s="29"/>
      <c r="E17" s="30"/>
      <c r="F17" s="24"/>
      <c r="G17" s="24">
        <f>SUM(G19+G20)</f>
        <v>0</v>
      </c>
      <c r="H17" s="24"/>
      <c r="I17" s="24"/>
      <c r="J17" s="24"/>
      <c r="K17" s="24"/>
      <c r="L17" s="24"/>
      <c r="M17" s="24" t="str">
        <f>IF((G17-N17)&gt;=0,"ครบ","ไม่ครบ")</f>
        <v>ไม่ครบ</v>
      </c>
      <c r="N17" s="9">
        <v>3</v>
      </c>
    </row>
    <row r="18" spans="1:14" x14ac:dyDescent="0.5">
      <c r="A18" s="26"/>
      <c r="B18" s="27"/>
      <c r="C18" s="28" t="s">
        <v>141</v>
      </c>
      <c r="D18" s="29"/>
      <c r="E18" s="30"/>
      <c r="F18" s="24"/>
      <c r="G18" s="24"/>
      <c r="H18" s="24"/>
      <c r="I18" s="24"/>
      <c r="J18" s="24"/>
      <c r="K18" s="24"/>
      <c r="L18" s="24"/>
      <c r="M18" s="24"/>
    </row>
    <row r="19" spans="1:14" x14ac:dyDescent="0.5">
      <c r="A19" s="26"/>
      <c r="B19" s="27"/>
      <c r="C19" s="70"/>
      <c r="D19" s="29"/>
      <c r="E19" s="30" t="str">
        <f>IFERROR(VLOOKUP(C19,'ข้อมูลใน regis สัตววิทยา'!$A$2:$G$80,3,FALSE)," ")</f>
        <v xml:space="preserve"> </v>
      </c>
      <c r="F19" s="31" t="str">
        <f>IFERROR(VLOOKUP(C19,'ข้อมูลใน regis สัตววิทยา'!$A$2:$G$80,5,FALSE)," ")</f>
        <v xml:space="preserve"> </v>
      </c>
      <c r="G19" s="24">
        <f t="shared" ref="G19:G20" si="4">IF(K19&lt;&gt;"ไม่ศึกษา",LEFT(F19,1),0)</f>
        <v>0</v>
      </c>
      <c r="H19" s="24" t="str">
        <f>IFERROR(VLOOKUP(C19,'ข้อมูลใน regis สัตววิทยา'!$A$2:$G$80,6,FALSE)," ")</f>
        <v xml:space="preserve"> </v>
      </c>
      <c r="I19" s="24" t="str">
        <f>IFERROR(VLOOKUP(C19,'ข้อมูลใน regis สัตววิทยา'!$A$2:$G$80,7,FALSE)," ")</f>
        <v xml:space="preserve"> </v>
      </c>
      <c r="J19" s="24" t="str">
        <f>IFERROR(VLOOKUP(C19,'ข้อมูลใน regis สัตววิทยา'!$A$2:$G$80,4,FALSE),"  ")</f>
        <v xml:space="preserve">  </v>
      </c>
      <c r="K19" s="24" t="str">
        <f t="shared" ref="K19:K20" si="5">IFERROR(IF(J19="A",4,IF(J19="B+",3.5,IF(J19="B",3,IF(J19="C+",2.5,IF(J19="C",2,IF(J19="D+",1.5,IF(J19="D",1,IF(J19="F",0,IF(J19="N","กำลังศึกษา",IF(J19="P","ผ่าน","ไม่ศึกษา")))))))))),"  ")</f>
        <v>ไม่ศึกษา</v>
      </c>
      <c r="L19" s="24" t="str">
        <f t="shared" ref="L19:L20" si="6">IF(K19="ผ่าน","  ",IF(K19="ไม่ศึกษา","  ",IF(K19="กำลังศึกษา"," ",K19*G19)))</f>
        <v xml:space="preserve">  </v>
      </c>
      <c r="M19" s="24"/>
    </row>
    <row r="20" spans="1:14" x14ac:dyDescent="0.5">
      <c r="A20" s="26"/>
      <c r="B20" s="27"/>
      <c r="C20" s="70"/>
      <c r="D20" s="29"/>
      <c r="E20" s="30" t="str">
        <f>IFERROR(VLOOKUP(C20,'ข้อมูลใน regis สัตววิทยา'!$A$2:$G$80,3,FALSE)," ")</f>
        <v xml:space="preserve"> </v>
      </c>
      <c r="F20" s="31" t="str">
        <f>IFERROR(VLOOKUP(C20,'ข้อมูลใน regis สัตววิทยา'!$A$2:$G$80,5,FALSE)," ")</f>
        <v xml:space="preserve"> </v>
      </c>
      <c r="G20" s="24">
        <f t="shared" si="4"/>
        <v>0</v>
      </c>
      <c r="H20" s="24" t="str">
        <f>IFERROR(VLOOKUP(C20,'ข้อมูลใน regis สัตววิทยา'!$A$2:$G$80,6,FALSE)," ")</f>
        <v xml:space="preserve"> </v>
      </c>
      <c r="I20" s="24" t="str">
        <f>IFERROR(VLOOKUP(C20,'ข้อมูลใน regis สัตววิทยา'!$A$2:$G$80,7,FALSE)," ")</f>
        <v xml:space="preserve"> </v>
      </c>
      <c r="J20" s="24" t="str">
        <f>IFERROR(VLOOKUP(C20,'ข้อมูลใน regis สัตววิทยา'!$A$2:$G$80,4,FALSE),"  ")</f>
        <v xml:space="preserve">  </v>
      </c>
      <c r="K20" s="24" t="str">
        <f t="shared" si="5"/>
        <v>ไม่ศึกษา</v>
      </c>
      <c r="L20" s="24" t="str">
        <f t="shared" si="6"/>
        <v xml:space="preserve">  </v>
      </c>
      <c r="M20" s="24"/>
    </row>
    <row r="21" spans="1:14" x14ac:dyDescent="0.5">
      <c r="A21" s="26"/>
      <c r="B21" s="27" t="s">
        <v>260</v>
      </c>
      <c r="C21" s="28"/>
      <c r="D21" s="29"/>
      <c r="E21" s="30"/>
      <c r="F21" s="24"/>
      <c r="G21" s="24">
        <f>SUM(G22+G24+G25+G26+G27+G30+G28+G31)</f>
        <v>0</v>
      </c>
      <c r="H21" s="24"/>
      <c r="I21" s="24"/>
      <c r="J21" s="24"/>
      <c r="K21" s="24"/>
      <c r="L21" s="24"/>
      <c r="M21" s="24" t="str">
        <f>IF((G21-N21)&gt;=0,"ครบ","ไม่ครบ")</f>
        <v>ไม่ครบ</v>
      </c>
      <c r="N21" s="9">
        <v>13</v>
      </c>
    </row>
    <row r="22" spans="1:14" ht="25.5" customHeight="1" x14ac:dyDescent="0.5">
      <c r="A22" s="26"/>
      <c r="B22" s="27"/>
      <c r="C22" s="70"/>
      <c r="D22" s="29" t="s">
        <v>40</v>
      </c>
      <c r="E22" s="30" t="str">
        <f>IFERROR(VLOOKUP(C22,'ข้อมูลใน regis สัตววิทยา'!$A$2:$G$80,3,FALSE)," ")</f>
        <v xml:space="preserve"> </v>
      </c>
      <c r="F22" s="31" t="str">
        <f>IFERROR(VLOOKUP(C22,'ข้อมูลใน regis สัตววิทยา'!$A$2:$G$80,5,FALSE)," ")</f>
        <v xml:space="preserve"> </v>
      </c>
      <c r="G22" s="24">
        <f t="shared" ref="G22" si="7">IF(K22&lt;&gt;"ไม่ศึกษา",LEFT(F22,1),0)</f>
        <v>0</v>
      </c>
      <c r="H22" s="24" t="str">
        <f>IFERROR(VLOOKUP(C22,'ข้อมูลใน regis สัตววิทยา'!$A$2:$G$80,6,FALSE)," ")</f>
        <v xml:space="preserve"> </v>
      </c>
      <c r="I22" s="24" t="str">
        <f>IFERROR(VLOOKUP(C22,'ข้อมูลใน regis สัตววิทยา'!$A$2:$G$80,7,FALSE)," ")</f>
        <v xml:space="preserve"> </v>
      </c>
      <c r="J22" s="24" t="str">
        <f>IFERROR(VLOOKUP(C22,'ข้อมูลใน regis สัตววิทยา'!$A$2:$G$80,4,FALSE),"  ")</f>
        <v xml:space="preserve">  </v>
      </c>
      <c r="K22" s="24" t="str">
        <f>IFERROR(IF(J22="A",4,IF(J22="B+",3.5,IF(J22="B",3,IF(J22="C+",2.5,IF(J22="C",2,IF(J22="D+",1.5,IF(J22="D",1,IF(J22="F",0,IF(J22="N","กำลังศึกษา",IF(J22="P","ผ่าน","ไม่ศึกษา")))))))))),"  ")</f>
        <v>ไม่ศึกษา</v>
      </c>
      <c r="L22" s="24" t="str">
        <f>IF(K22="ผ่าน","  ",IF(K22="ไม่ศึกษา","  ",IF(K22="กำลังศึกษา"," ",K22*G22)))</f>
        <v xml:space="preserve">  </v>
      </c>
      <c r="M22" s="24"/>
    </row>
    <row r="23" spans="1:14" ht="22.5" customHeight="1" x14ac:dyDescent="0.5">
      <c r="A23" s="26"/>
      <c r="B23" s="27"/>
      <c r="C23" s="28"/>
      <c r="D23" s="29" t="s">
        <v>42</v>
      </c>
      <c r="E23" s="30" t="str">
        <f>D23</f>
        <v>วิชาภาษาต่างประเทศ 1 ภาษา</v>
      </c>
      <c r="F23" s="24" t="s">
        <v>143</v>
      </c>
      <c r="G23" s="24"/>
      <c r="H23" s="24"/>
      <c r="I23" s="24"/>
      <c r="J23" s="24"/>
      <c r="K23" s="24"/>
      <c r="L23" s="24"/>
      <c r="M23" s="24"/>
    </row>
    <row r="24" spans="1:14" x14ac:dyDescent="0.5">
      <c r="A24" s="26"/>
      <c r="B24" s="27"/>
      <c r="C24" s="70"/>
      <c r="D24" s="29"/>
      <c r="E24" s="30" t="str">
        <f>IFERROR(VLOOKUP(C24,'ข้อมูลใน regis สัตววิทยา'!$A$2:$G$80,3,FALSE)," ")</f>
        <v xml:space="preserve"> </v>
      </c>
      <c r="F24" s="31" t="str">
        <f>IFERROR(VLOOKUP(C24,'ข้อมูลใน regis สัตววิทยา'!$A$2:$G$80,5,FALSE)," ")</f>
        <v xml:space="preserve"> </v>
      </c>
      <c r="G24" s="24">
        <f t="shared" ref="G24" si="8">IF(K24&lt;&gt;"ไม่ศึกษา",LEFT(F24,1),0)</f>
        <v>0</v>
      </c>
      <c r="H24" s="24" t="str">
        <f>IFERROR(VLOOKUP(C24,'ข้อมูลใน regis สัตววิทยา'!$A$2:$G$80,6,FALSE)," ")</f>
        <v xml:space="preserve"> </v>
      </c>
      <c r="I24" s="24" t="str">
        <f>IFERROR(VLOOKUP(C24,'ข้อมูลใน regis สัตววิทยา'!$A$2:$G$80,7,FALSE)," ")</f>
        <v xml:space="preserve"> </v>
      </c>
      <c r="J24" s="24" t="str">
        <f>IFERROR(VLOOKUP(C24,'ข้อมูลใน regis สัตววิทยา'!$A$2:$G$80,4,FALSE),"  ")</f>
        <v xml:space="preserve">  </v>
      </c>
      <c r="K24" s="24" t="str">
        <f>IFERROR(IF(J24="A",4,IF(J24="B+",3.5,IF(J24="B",3,IF(J24="C+",2.5,IF(J24="C",2,IF(J24="D+",1.5,IF(J24="D",1,IF(J24="F",0,IF(J24="N","กำลังศึกษา",IF(J24="P","ผ่าน","ไม่ศึกษา")))))))))),"  ")</f>
        <v>ไม่ศึกษา</v>
      </c>
      <c r="L24" s="24" t="str">
        <f t="shared" ref="L24:L28" si="9">IF(K24="ผ่าน","  ",IF(K24="ไม่ศึกษา","  ",IF(K24="กำลังศึกษา"," ",K24*G24)))</f>
        <v xml:space="preserve">  </v>
      </c>
      <c r="M24" s="24"/>
    </row>
    <row r="25" spans="1:14" x14ac:dyDescent="0.5">
      <c r="A25" s="26"/>
      <c r="B25" s="27"/>
      <c r="C25" s="70"/>
      <c r="D25" s="29"/>
      <c r="E25" s="30" t="str">
        <f>IFERROR(VLOOKUP(C25,'ข้อมูลใน regis สัตววิทยา'!$A$2:$G$80,3,FALSE)," ")</f>
        <v xml:space="preserve"> </v>
      </c>
      <c r="F25" s="31" t="str">
        <f>IFERROR(VLOOKUP(C25,'ข้อมูลใน regis สัตววิทยา'!$A$2:$G$80,5,FALSE)," ")</f>
        <v xml:space="preserve"> </v>
      </c>
      <c r="G25" s="24">
        <f t="shared" ref="G25:G28" si="10">IF(K25&lt;&gt;"ไม่ศึกษา",LEFT(F25,1),0)</f>
        <v>0</v>
      </c>
      <c r="H25" s="24" t="str">
        <f>IFERROR(VLOOKUP(C25,'ข้อมูลใน regis สัตววิทยา'!$A$2:$G$80,6,FALSE)," ")</f>
        <v xml:space="preserve"> </v>
      </c>
      <c r="I25" s="24" t="str">
        <f>IFERROR(VLOOKUP(C25,'ข้อมูลใน regis สัตววิทยา'!$A$2:$G$80,7,FALSE)," ")</f>
        <v xml:space="preserve"> </v>
      </c>
      <c r="J25" s="24" t="str">
        <f>IFERROR(VLOOKUP(C25,'ข้อมูลใน regis สัตววิทยา'!$A$2:$G$80,4,FALSE),"  ")</f>
        <v xml:space="preserve">  </v>
      </c>
      <c r="K25" s="24" t="str">
        <f t="shared" ref="K25:K28" si="11">IFERROR(IF(J25="A",4,IF(J25="B+",3.5,IF(J25="B",3,IF(J25="C+",2.5,IF(J25="C",2,IF(J25="D+",1.5,IF(J25="D",1,IF(J25="F",0,IF(J25="N","กำลังศึกษา",IF(J25="P","ผ่าน","ไม่ศึกษา")))))))))),"  ")</f>
        <v>ไม่ศึกษา</v>
      </c>
      <c r="L25" s="24" t="str">
        <f t="shared" si="9"/>
        <v xml:space="preserve">  </v>
      </c>
      <c r="M25" s="24"/>
    </row>
    <row r="26" spans="1:14" x14ac:dyDescent="0.5">
      <c r="A26" s="26"/>
      <c r="B26" s="27"/>
      <c r="C26" s="70"/>
      <c r="D26" s="29"/>
      <c r="E26" s="30" t="str">
        <f>IFERROR(VLOOKUP(C26,'ข้อมูลใน regis สัตววิทยา'!$A$2:$G$80,3,FALSE)," ")</f>
        <v xml:space="preserve"> </v>
      </c>
      <c r="F26" s="31" t="str">
        <f>IFERROR(VLOOKUP(C26,'ข้อมูลใน regis สัตววิทยา'!$A$2:$G$80,5,FALSE)," ")</f>
        <v xml:space="preserve"> </v>
      </c>
      <c r="G26" s="24">
        <f t="shared" si="10"/>
        <v>0</v>
      </c>
      <c r="H26" s="24" t="str">
        <f>IFERROR(VLOOKUP(C26,'ข้อมูลใน regis สัตววิทยา'!$A$2:$G$80,6,FALSE)," ")</f>
        <v xml:space="preserve"> </v>
      </c>
      <c r="I26" s="24" t="str">
        <f>IFERROR(VLOOKUP(C26,'ข้อมูลใน regis สัตววิทยา'!$A$2:$G$80,7,FALSE)," ")</f>
        <v xml:space="preserve"> </v>
      </c>
      <c r="J26" s="24" t="str">
        <f>IFERROR(VLOOKUP(C26,'ข้อมูลใน regis สัตววิทยา'!$A$2:$G$80,4,FALSE),"  ")</f>
        <v xml:space="preserve">  </v>
      </c>
      <c r="K26" s="24" t="str">
        <f t="shared" si="11"/>
        <v>ไม่ศึกษา</v>
      </c>
      <c r="L26" s="24" t="str">
        <f t="shared" si="9"/>
        <v xml:space="preserve">  </v>
      </c>
      <c r="M26" s="24"/>
    </row>
    <row r="27" spans="1:14" x14ac:dyDescent="0.5">
      <c r="A27" s="26"/>
      <c r="B27" s="27"/>
      <c r="C27" s="70"/>
      <c r="D27" s="29"/>
      <c r="E27" s="30" t="str">
        <f>IFERROR(VLOOKUP(C27,'ข้อมูลใน regis สัตววิทยา'!$A$2:$G$80,3,FALSE)," ")</f>
        <v xml:space="preserve"> </v>
      </c>
      <c r="F27" s="31" t="str">
        <f>IFERROR(VLOOKUP(C27,'ข้อมูลใน regis สัตววิทยา'!$A$2:$G$80,5,FALSE)," ")</f>
        <v xml:space="preserve"> </v>
      </c>
      <c r="G27" s="24">
        <f t="shared" si="10"/>
        <v>0</v>
      </c>
      <c r="H27" s="24" t="str">
        <f>IFERROR(VLOOKUP(C27,'ข้อมูลใน regis สัตววิทยา'!$A$2:$G$80,6,FALSE)," ")</f>
        <v xml:space="preserve"> </v>
      </c>
      <c r="I27" s="24" t="str">
        <f>IFERROR(VLOOKUP(C27,'ข้อมูลใน regis สัตววิทยา'!$A$2:$G$80,7,FALSE)," ")</f>
        <v xml:space="preserve"> </v>
      </c>
      <c r="J27" s="24" t="str">
        <f>IFERROR(VLOOKUP(C27,'ข้อมูลใน regis สัตววิทยา'!$A$2:$G$80,4,FALSE),"  ")</f>
        <v xml:space="preserve">  </v>
      </c>
      <c r="K27" s="24" t="str">
        <f t="shared" si="11"/>
        <v>ไม่ศึกษา</v>
      </c>
      <c r="L27" s="24" t="str">
        <f t="shared" si="9"/>
        <v xml:space="preserve">  </v>
      </c>
      <c r="M27" s="24"/>
    </row>
    <row r="28" spans="1:14" x14ac:dyDescent="0.5">
      <c r="A28" s="26"/>
      <c r="B28" s="27"/>
      <c r="C28" s="70"/>
      <c r="D28" s="29"/>
      <c r="E28" s="30" t="str">
        <f>IFERROR(VLOOKUP(C28,'ข้อมูลใน regis สัตววิทยา'!$A$2:$G$80,3,FALSE)," ")</f>
        <v xml:space="preserve"> </v>
      </c>
      <c r="F28" s="31" t="str">
        <f>IFERROR(VLOOKUP(C28,'ข้อมูลใน regis สัตววิทยา'!$A$2:$G$80,5,FALSE)," ")</f>
        <v xml:space="preserve"> </v>
      </c>
      <c r="G28" s="24">
        <f t="shared" si="10"/>
        <v>0</v>
      </c>
      <c r="H28" s="24" t="str">
        <f>IFERROR(VLOOKUP(C28,'ข้อมูลใน regis สัตววิทยา'!$A$2:$G$80,6,FALSE)," ")</f>
        <v xml:space="preserve"> </v>
      </c>
      <c r="I28" s="24" t="str">
        <f>IFERROR(VLOOKUP(C28,'ข้อมูลใน regis สัตววิทยา'!$A$2:$G$80,7,FALSE)," ")</f>
        <v xml:space="preserve"> </v>
      </c>
      <c r="J28" s="24" t="str">
        <f>IFERROR(VLOOKUP(C28,'ข้อมูลใน regis สัตววิทยา'!$A$2:$G$80,4,FALSE),"  ")</f>
        <v xml:space="preserve">  </v>
      </c>
      <c r="K28" s="24" t="str">
        <f t="shared" si="11"/>
        <v>ไม่ศึกษา</v>
      </c>
      <c r="L28" s="24" t="str">
        <f t="shared" si="9"/>
        <v xml:space="preserve">  </v>
      </c>
      <c r="M28" s="24"/>
    </row>
    <row r="29" spans="1:14" ht="18.75" customHeight="1" x14ac:dyDescent="0.5">
      <c r="A29" s="26"/>
      <c r="B29" s="27"/>
      <c r="C29" s="28"/>
      <c r="D29" s="29" t="s">
        <v>43</v>
      </c>
      <c r="E29" s="30" t="str">
        <f>D29</f>
        <v xml:space="preserve">วิชาสารสนเทศ/คอมพิวเตอร์ </v>
      </c>
      <c r="F29" s="24" t="s">
        <v>144</v>
      </c>
      <c r="G29" s="24"/>
      <c r="H29" s="24"/>
      <c r="I29" s="24"/>
      <c r="J29" s="24"/>
      <c r="K29" s="24"/>
      <c r="L29" s="24"/>
      <c r="M29" s="24"/>
    </row>
    <row r="30" spans="1:14" x14ac:dyDescent="0.5">
      <c r="A30" s="26"/>
      <c r="B30" s="27"/>
      <c r="C30" s="70"/>
      <c r="D30" s="29"/>
      <c r="E30" s="30" t="str">
        <f>IFERROR(VLOOKUP(C30,'ข้อมูลใน regis สัตววิทยา'!$A$2:$G$80,3,FALSE)," ")</f>
        <v xml:space="preserve"> </v>
      </c>
      <c r="F30" s="31" t="str">
        <f>IFERROR(VLOOKUP(C30,'ข้อมูลใน regis สัตววิทยา'!$A$2:$G$80,5,FALSE)," ")</f>
        <v xml:space="preserve"> </v>
      </c>
      <c r="G30" s="24">
        <f t="shared" ref="G30:G31" si="12">IF(K30&lt;&gt;"ไม่ศึกษา",LEFT(F30,1),0)</f>
        <v>0</v>
      </c>
      <c r="H30" s="24" t="str">
        <f>IFERROR(VLOOKUP(C30,'ข้อมูลใน regis สัตววิทยา'!$A$2:$G$80,6,FALSE)," ")</f>
        <v xml:space="preserve"> </v>
      </c>
      <c r="I30" s="24" t="str">
        <f>IFERROR(VLOOKUP(C30,'ข้อมูลใน regis สัตววิทยา'!$A$2:$G$80,7,FALSE)," ")</f>
        <v xml:space="preserve"> </v>
      </c>
      <c r="J30" s="24" t="str">
        <f>IFERROR(VLOOKUP(C30,'ข้อมูลใน regis สัตววิทยา'!$A$2:$G$80,4,FALSE),"  ")</f>
        <v xml:space="preserve">  </v>
      </c>
      <c r="K30" s="24" t="str">
        <f t="shared" ref="K30:K31" si="13">IFERROR(IF(J30="A",4,IF(J30="B+",3.5,IF(J30="B",3,IF(J30="C+",2.5,IF(J30="C",2,IF(J30="D+",1.5,IF(J30="D",1,IF(J30="F",0,IF(J30="N","กำลังศึกษา",IF(J30="P","ผ่าน","ไม่ศึกษา")))))))))),"  ")</f>
        <v>ไม่ศึกษา</v>
      </c>
      <c r="L30" s="24" t="str">
        <f t="shared" ref="L30:L31" si="14">IF(K30="ผ่าน","  ",IF(K30="ไม่ศึกษา","  ",IF(K30="กำลังศึกษา"," ",K30*G30)))</f>
        <v xml:space="preserve">  </v>
      </c>
      <c r="M30" s="24"/>
    </row>
    <row r="31" spans="1:14" x14ac:dyDescent="0.5">
      <c r="A31" s="26"/>
      <c r="B31" s="27"/>
      <c r="C31" s="70"/>
      <c r="D31" s="29"/>
      <c r="E31" s="30" t="str">
        <f>IFERROR(VLOOKUP(C31,'ข้อมูลใน regis สัตววิทยา'!$A$2:$G$80,3,FALSE)," ")</f>
        <v xml:space="preserve"> </v>
      </c>
      <c r="F31" s="31" t="str">
        <f>IFERROR(VLOOKUP(C31,'ข้อมูลใน regis สัตววิทยา'!$A$2:$G$80,5,FALSE)," ")</f>
        <v xml:space="preserve"> </v>
      </c>
      <c r="G31" s="24">
        <f t="shared" si="12"/>
        <v>0</v>
      </c>
      <c r="H31" s="24" t="str">
        <f>IFERROR(VLOOKUP(C31,'ข้อมูลใน regis สัตววิทยา'!$A$2:$G$80,6,FALSE)," ")</f>
        <v xml:space="preserve"> </v>
      </c>
      <c r="I31" s="24" t="str">
        <f>IFERROR(VLOOKUP(C31,'ข้อมูลใน regis สัตววิทยา'!$A$2:$G$80,7,FALSE)," ")</f>
        <v xml:space="preserve"> </v>
      </c>
      <c r="J31" s="24" t="str">
        <f>IFERROR(VLOOKUP(C31,'ข้อมูลใน regis สัตววิทยา'!$A$2:$G$80,4,FALSE),"  ")</f>
        <v xml:space="preserve">  </v>
      </c>
      <c r="K31" s="24" t="str">
        <f t="shared" si="13"/>
        <v>ไม่ศึกษา</v>
      </c>
      <c r="L31" s="24" t="str">
        <f t="shared" si="14"/>
        <v xml:space="preserve">  </v>
      </c>
      <c r="M31" s="24"/>
    </row>
    <row r="32" spans="1:14" x14ac:dyDescent="0.5">
      <c r="A32" s="26"/>
      <c r="B32" s="27" t="s">
        <v>261</v>
      </c>
      <c r="C32" s="28"/>
      <c r="D32" s="29"/>
      <c r="E32" s="30"/>
      <c r="F32" s="24"/>
      <c r="G32" s="24">
        <f>G33+G35+G36</f>
        <v>0</v>
      </c>
      <c r="H32" s="24"/>
      <c r="I32" s="24"/>
      <c r="J32" s="24"/>
      <c r="K32" s="24"/>
      <c r="L32" s="24"/>
      <c r="M32" s="24" t="str">
        <f>IF((G32-N32)&gt;=0,"ครบ","ไม่ครบ")</f>
        <v>ไม่ครบ</v>
      </c>
      <c r="N32" s="9">
        <v>5</v>
      </c>
    </row>
    <row r="33" spans="1:14" ht="24.75" customHeight="1" x14ac:dyDescent="0.5">
      <c r="A33" s="26"/>
      <c r="B33" s="27"/>
      <c r="C33" s="70"/>
      <c r="D33" s="29" t="s">
        <v>45</v>
      </c>
      <c r="E33" s="30" t="str">
        <f>IFERROR(VLOOKUP(C33,'ข้อมูลใน regis สัตววิทยา'!$A$2:$G$80,3,FALSE)," ")</f>
        <v xml:space="preserve"> </v>
      </c>
      <c r="F33" s="31" t="str">
        <f>IFERROR(VLOOKUP(C33,'ข้อมูลใน regis สัตววิทยา'!$A$2:$G$80,5,FALSE)," ")</f>
        <v xml:space="preserve"> </v>
      </c>
      <c r="G33" s="24">
        <f t="shared" ref="G33" si="15">IF(K33&lt;&gt;"ไม่ศึกษา",LEFT(F33,1),0)</f>
        <v>0</v>
      </c>
      <c r="H33" s="24" t="str">
        <f>IFERROR(VLOOKUP(C33,'ข้อมูลใน regis สัตววิทยา'!$A$2:$G$80,6,FALSE)," ")</f>
        <v xml:space="preserve"> </v>
      </c>
      <c r="I33" s="24" t="str">
        <f>IFERROR(VLOOKUP(C33,'ข้อมูลใน regis สัตววิทยา'!$A$2:$G$80,7,FALSE)," ")</f>
        <v xml:space="preserve"> </v>
      </c>
      <c r="J33" s="24" t="str">
        <f>IFERROR(VLOOKUP(C33,'ข้อมูลใน regis สัตววิทยา'!$A$2:$G$80,4,FALSE),"  ")</f>
        <v xml:space="preserve">  </v>
      </c>
      <c r="K33" s="24" t="str">
        <f>IFERROR(IF(J33="A",4,IF(J33="B+",3.5,IF(J33="B",3,IF(J33="C+",2.5,IF(J33="C",2,IF(J33="D+",1.5,IF(J33="D",1,IF(J33="F",0,IF(J33="N","กำลังศึกษา",IF(J33="P","ผ่าน","ไม่ศึกษา")))))))))),"  ")</f>
        <v>ไม่ศึกษา</v>
      </c>
      <c r="L33" s="24" t="str">
        <f>IF(K33="ผ่าน","  ",IF(K33="ไม่ศึกษา","  ",IF(K33="กำลังศึกษา"," ",K33*G33)))</f>
        <v xml:space="preserve">  </v>
      </c>
      <c r="M33" s="24"/>
    </row>
    <row r="34" spans="1:14" x14ac:dyDescent="0.5">
      <c r="A34" s="26"/>
      <c r="B34" s="27"/>
      <c r="C34" s="28" t="s">
        <v>53</v>
      </c>
      <c r="D34" s="29"/>
      <c r="E34" s="30"/>
      <c r="F34" s="24"/>
      <c r="G34" s="24"/>
      <c r="H34" s="24"/>
      <c r="I34" s="24"/>
      <c r="J34" s="24"/>
      <c r="K34" s="24"/>
      <c r="L34" s="24"/>
      <c r="M34" s="24"/>
    </row>
    <row r="35" spans="1:14" x14ac:dyDescent="0.5">
      <c r="A35" s="26"/>
      <c r="B35" s="27"/>
      <c r="C35" s="70"/>
      <c r="D35" s="29"/>
      <c r="E35" s="30" t="str">
        <f>IFERROR(VLOOKUP(C35,'ข้อมูลใน regis สัตววิทยา'!$A$2:$G$80,3,FALSE)," ")</f>
        <v xml:space="preserve"> </v>
      </c>
      <c r="F35" s="31" t="str">
        <f>IFERROR(VLOOKUP(C35,'ข้อมูลใน regis สัตววิทยา'!$A$2:$G$80,5,FALSE)," ")</f>
        <v xml:space="preserve"> </v>
      </c>
      <c r="G35" s="24">
        <f t="shared" ref="G35:G36" si="16">IF(K35&lt;&gt;"ไม่ศึกษา",LEFT(F35,1),0)</f>
        <v>0</v>
      </c>
      <c r="H35" s="24" t="str">
        <f>IFERROR(VLOOKUP(C35,'ข้อมูลใน regis สัตววิทยา'!$A$2:$G$80,6,FALSE)," ")</f>
        <v xml:space="preserve"> </v>
      </c>
      <c r="I35" s="24" t="str">
        <f>IFERROR(VLOOKUP(C35,'ข้อมูลใน regis สัตววิทยา'!$A$2:$G$80,7,FALSE)," ")</f>
        <v xml:space="preserve"> </v>
      </c>
      <c r="J35" s="24" t="str">
        <f>IFERROR(VLOOKUP(C35,'ข้อมูลใน regis สัตววิทยา'!$A$2:$G$80,4,FALSE),"  ")</f>
        <v xml:space="preserve">  </v>
      </c>
      <c r="K35" s="24" t="str">
        <f t="shared" ref="K35:K36" si="17">IFERROR(IF(J35="A",4,IF(J35="B+",3.5,IF(J35="B",3,IF(J35="C+",2.5,IF(J35="C",2,IF(J35="D+",1.5,IF(J35="D",1,IF(J35="F",0,IF(J35="N","กำลังศึกษา",IF(J35="P","ผ่าน","ไม่ศึกษา")))))))))),"  ")</f>
        <v>ไม่ศึกษา</v>
      </c>
      <c r="L35" s="24" t="str">
        <f t="shared" ref="L35:L36" si="18">IF(K35="ผ่าน","  ",IF(K35="ไม่ศึกษา","  ",IF(K35="กำลังศึกษา"," ",K35*G35)))</f>
        <v xml:space="preserve">  </v>
      </c>
      <c r="M35" s="24"/>
    </row>
    <row r="36" spans="1:14" x14ac:dyDescent="0.5">
      <c r="A36" s="26"/>
      <c r="B36" s="27"/>
      <c r="C36" s="70"/>
      <c r="D36" s="29"/>
      <c r="E36" s="30" t="str">
        <f>IFERROR(VLOOKUP(C36,'ข้อมูลใน regis สัตววิทยา'!$A$2:$G$80,3,FALSE)," ")</f>
        <v xml:space="preserve"> </v>
      </c>
      <c r="F36" s="31" t="str">
        <f>IFERROR(VLOOKUP(C36,'ข้อมูลใน regis สัตววิทยา'!$A$2:$G$80,5,FALSE)," ")</f>
        <v xml:space="preserve"> </v>
      </c>
      <c r="G36" s="24">
        <f t="shared" si="16"/>
        <v>0</v>
      </c>
      <c r="H36" s="24" t="str">
        <f>IFERROR(VLOOKUP(C36,'ข้อมูลใน regis สัตววิทยา'!$A$2:$G$80,6,FALSE)," ")</f>
        <v xml:space="preserve"> </v>
      </c>
      <c r="I36" s="24" t="str">
        <f>IFERROR(VLOOKUP(C36,'ข้อมูลใน regis สัตววิทยา'!$A$2:$G$80,7,FALSE)," ")</f>
        <v xml:space="preserve"> </v>
      </c>
      <c r="J36" s="24" t="str">
        <f>IFERROR(VLOOKUP(C36,'ข้อมูลใน regis สัตววิทยา'!$A$2:$G$80,4,FALSE),"  ")</f>
        <v xml:space="preserve">  </v>
      </c>
      <c r="K36" s="24" t="str">
        <f t="shared" si="17"/>
        <v>ไม่ศึกษา</v>
      </c>
      <c r="L36" s="24" t="str">
        <f t="shared" si="18"/>
        <v xml:space="preserve">  </v>
      </c>
      <c r="M36" s="24"/>
    </row>
    <row r="37" spans="1:14" x14ac:dyDescent="0.5">
      <c r="A37" s="26"/>
      <c r="B37" s="27" t="s">
        <v>262</v>
      </c>
      <c r="C37" s="28"/>
      <c r="D37" s="29"/>
      <c r="E37" s="30"/>
      <c r="F37" s="24"/>
      <c r="G37" s="24">
        <f>SUM(G39+G40+G41+G42)</f>
        <v>0</v>
      </c>
      <c r="H37" s="24"/>
      <c r="I37" s="24"/>
      <c r="J37" s="24"/>
      <c r="K37" s="24"/>
      <c r="L37" s="24"/>
      <c r="M37" s="24" t="str">
        <f>IF((G37-N37)&gt;=0,"ครบ","ไม่ครบ")</f>
        <v>ไม่ครบ</v>
      </c>
      <c r="N37" s="9">
        <v>5</v>
      </c>
    </row>
    <row r="38" spans="1:14" x14ac:dyDescent="0.5">
      <c r="A38" s="26"/>
      <c r="B38" s="27"/>
      <c r="C38" s="28" t="s">
        <v>48</v>
      </c>
      <c r="D38" s="29"/>
      <c r="E38" s="30"/>
      <c r="F38" s="24"/>
      <c r="G38" s="24"/>
      <c r="H38" s="24"/>
      <c r="I38" s="24"/>
      <c r="J38" s="24"/>
      <c r="K38" s="24"/>
      <c r="L38" s="24"/>
      <c r="M38" s="24"/>
    </row>
    <row r="39" spans="1:14" ht="20.25" customHeight="1" x14ac:dyDescent="0.5">
      <c r="A39" s="26"/>
      <c r="B39" s="27"/>
      <c r="C39" s="70"/>
      <c r="D39" s="29"/>
      <c r="E39" s="30" t="str">
        <f>IFERROR(VLOOKUP(C39,'ข้อมูลใน regis สัตววิทยา'!$A$2:$G$80,3,FALSE)," ")</f>
        <v xml:space="preserve"> </v>
      </c>
      <c r="F39" s="31" t="str">
        <f>IFERROR(VLOOKUP(C39,'ข้อมูลใน regis สัตววิทยา'!$A$2:$G$80,5,FALSE)," ")</f>
        <v xml:space="preserve"> </v>
      </c>
      <c r="G39" s="24">
        <f t="shared" ref="G39:G42" si="19">IF(K39&lt;&gt;"ไม่ศึกษา",LEFT(F39,1),0)</f>
        <v>0</v>
      </c>
      <c r="H39" s="24" t="str">
        <f>IFERROR(VLOOKUP(C39,'ข้อมูลใน regis สัตววิทยา'!$A$2:$G$80,6,FALSE)," ")</f>
        <v xml:space="preserve"> </v>
      </c>
      <c r="I39" s="24" t="str">
        <f>IFERROR(VLOOKUP(C39,'ข้อมูลใน regis สัตววิทยา'!$A$2:$G$80,7,FALSE)," ")</f>
        <v xml:space="preserve"> </v>
      </c>
      <c r="J39" s="24" t="str">
        <f>IFERROR(VLOOKUP(C39,'ข้อมูลใน regis สัตววิทยา'!$A$2:$G$80,4,FALSE),"  ")</f>
        <v xml:space="preserve">  </v>
      </c>
      <c r="K39" s="24" t="str">
        <f t="shared" ref="K39:K42" si="20">IFERROR(IF(J39="A",4,IF(J39="B+",3.5,IF(J39="B",3,IF(J39="C+",2.5,IF(J39="C",2,IF(J39="D+",1.5,IF(J39="D",1,IF(J39="F",0,IF(J39="N","กำลังศึกษา",IF(J39="P","ผ่าน","ไม่ศึกษา")))))))))),"  ")</f>
        <v>ไม่ศึกษา</v>
      </c>
      <c r="L39" s="24" t="str">
        <f t="shared" ref="L39:L42" si="21">IF(K39="ผ่าน","  ",IF(K39="ไม่ศึกษา","  ",IF(K39="กำลังศึกษา"," ",K39*G39)))</f>
        <v xml:space="preserve">  </v>
      </c>
      <c r="M39" s="24"/>
    </row>
    <row r="40" spans="1:14" x14ac:dyDescent="0.5">
      <c r="A40" s="26"/>
      <c r="B40" s="27"/>
      <c r="C40" s="70"/>
      <c r="D40" s="29"/>
      <c r="E40" s="30" t="str">
        <f>IFERROR(VLOOKUP(C40,'ข้อมูลใน regis สัตววิทยา'!$A$2:$G$80,3,FALSE)," ")</f>
        <v xml:space="preserve"> </v>
      </c>
      <c r="F40" s="31" t="str">
        <f>IFERROR(VLOOKUP(C40,'ข้อมูลใน regis สัตววิทยา'!$A$2:$G$80,5,FALSE)," ")</f>
        <v xml:space="preserve"> </v>
      </c>
      <c r="G40" s="24">
        <f t="shared" si="19"/>
        <v>0</v>
      </c>
      <c r="H40" s="24" t="str">
        <f>IFERROR(VLOOKUP(C40,'ข้อมูลใน regis สัตววิทยา'!$A$2:$G$80,6,FALSE)," ")</f>
        <v xml:space="preserve"> </v>
      </c>
      <c r="I40" s="24" t="str">
        <f>IFERROR(VLOOKUP(C40,'ข้อมูลใน regis สัตววิทยา'!$A$2:$G$80,7,FALSE)," ")</f>
        <v xml:space="preserve"> </v>
      </c>
      <c r="J40" s="24" t="str">
        <f>IFERROR(VLOOKUP(C40,'ข้อมูลใน regis สัตววิทยา'!$A$2:$G$80,4,FALSE),"  ")</f>
        <v xml:space="preserve">  </v>
      </c>
      <c r="K40" s="24" t="str">
        <f t="shared" si="20"/>
        <v>ไม่ศึกษา</v>
      </c>
      <c r="L40" s="24" t="str">
        <f t="shared" si="21"/>
        <v xml:space="preserve">  </v>
      </c>
      <c r="M40" s="24"/>
    </row>
    <row r="41" spans="1:14" x14ac:dyDescent="0.5">
      <c r="A41" s="26"/>
      <c r="B41" s="27"/>
      <c r="C41" s="70"/>
      <c r="D41" s="29"/>
      <c r="E41" s="30" t="str">
        <f>IFERROR(VLOOKUP(C41,'ข้อมูลใน regis สัตววิทยา'!$A$2:$G$80,3,FALSE)," ")</f>
        <v xml:space="preserve"> </v>
      </c>
      <c r="F41" s="31" t="str">
        <f>IFERROR(VLOOKUP(C41,'ข้อมูลใน regis สัตววิทยา'!$A$2:$G$80,5,FALSE)," ")</f>
        <v xml:space="preserve"> </v>
      </c>
      <c r="G41" s="24">
        <f t="shared" si="19"/>
        <v>0</v>
      </c>
      <c r="H41" s="24" t="str">
        <f>IFERROR(VLOOKUP(C41,'ข้อมูลใน regis สัตววิทยา'!$A$2:$G$80,6,FALSE)," ")</f>
        <v xml:space="preserve"> </v>
      </c>
      <c r="I41" s="24" t="str">
        <f>IFERROR(VLOOKUP(C41,'ข้อมูลใน regis สัตววิทยา'!$A$2:$G$80,7,FALSE)," ")</f>
        <v xml:space="preserve"> </v>
      </c>
      <c r="J41" s="24" t="str">
        <f>IFERROR(VLOOKUP(C41,'ข้อมูลใน regis สัตววิทยา'!$A$2:$G$80,4,FALSE),"  ")</f>
        <v xml:space="preserve">  </v>
      </c>
      <c r="K41" s="24" t="str">
        <f t="shared" si="20"/>
        <v>ไม่ศึกษา</v>
      </c>
      <c r="L41" s="24" t="str">
        <f t="shared" si="21"/>
        <v xml:space="preserve">  </v>
      </c>
      <c r="M41" s="24"/>
    </row>
    <row r="42" spans="1:14" x14ac:dyDescent="0.5">
      <c r="A42" s="26"/>
      <c r="B42" s="27"/>
      <c r="C42" s="70"/>
      <c r="D42" s="29"/>
      <c r="E42" s="30" t="str">
        <f>IFERROR(VLOOKUP(C42,'ข้อมูลใน regis สัตววิทยา'!$A$2:$G$80,3,FALSE)," ")</f>
        <v xml:space="preserve"> </v>
      </c>
      <c r="F42" s="31" t="str">
        <f>IFERROR(VLOOKUP(C42,'ข้อมูลใน regis สัตววิทยา'!$A$2:$G$80,5,FALSE)," ")</f>
        <v xml:space="preserve"> </v>
      </c>
      <c r="G42" s="24">
        <f t="shared" si="19"/>
        <v>0</v>
      </c>
      <c r="H42" s="24" t="str">
        <f>IFERROR(VLOOKUP(C42,'ข้อมูลใน regis สัตววิทยา'!$A$2:$G$80,6,FALSE)," ")</f>
        <v xml:space="preserve"> </v>
      </c>
      <c r="I42" s="24" t="str">
        <f>IFERROR(VLOOKUP(C42,'ข้อมูลใน regis สัตววิทยา'!$A$2:$G$80,7,FALSE)," ")</f>
        <v xml:space="preserve"> </v>
      </c>
      <c r="J42" s="24" t="str">
        <f>IFERROR(VLOOKUP(C42,'ข้อมูลใน regis สัตววิทยา'!$A$2:$G$80,4,FALSE),"  ")</f>
        <v xml:space="preserve">  </v>
      </c>
      <c r="K42" s="24" t="str">
        <f t="shared" si="20"/>
        <v>ไม่ศึกษา</v>
      </c>
      <c r="L42" s="24" t="str">
        <f t="shared" si="21"/>
        <v xml:space="preserve">  </v>
      </c>
      <c r="M42" s="24"/>
    </row>
    <row r="43" spans="1:14" ht="20.25" customHeight="1" x14ac:dyDescent="0.5">
      <c r="A43" s="26" t="s">
        <v>263</v>
      </c>
      <c r="B43" s="27"/>
      <c r="C43" s="28"/>
      <c r="D43" s="29"/>
      <c r="E43" s="30"/>
      <c r="F43" s="24">
        <f>G43</f>
        <v>0</v>
      </c>
      <c r="G43" s="24">
        <f>G44+G56+G81</f>
        <v>0</v>
      </c>
      <c r="H43" s="24"/>
      <c r="I43" s="24"/>
      <c r="J43" s="24"/>
      <c r="K43" s="24"/>
      <c r="L43" s="24"/>
      <c r="M43" s="24" t="str">
        <f>IF(AND(M44="ครบ",M56="ครบ",M81="ครบ"),"ครบ","ไม่ครบ")</f>
        <v>ไม่ครบ</v>
      </c>
    </row>
    <row r="44" spans="1:14" ht="20.25" customHeight="1" x14ac:dyDescent="0.5">
      <c r="A44" s="26"/>
      <c r="B44" s="27" t="s">
        <v>264</v>
      </c>
      <c r="C44" s="28"/>
      <c r="D44" s="29"/>
      <c r="E44" s="30"/>
      <c r="F44" s="24"/>
      <c r="G44" s="24">
        <f>SUM(G45+G46+G47+G48+G49+G50+G51+G52+G53+G54+G55)</f>
        <v>0</v>
      </c>
      <c r="H44" s="24"/>
      <c r="I44" s="24"/>
      <c r="J44" s="24"/>
      <c r="K44" s="24"/>
      <c r="L44" s="24"/>
      <c r="M44" s="24" t="str">
        <f>IF((G44-N44)&gt;=0,"ครบ","ไม่ครบ")</f>
        <v>ไม่ครบ</v>
      </c>
      <c r="N44" s="9">
        <v>25</v>
      </c>
    </row>
    <row r="45" spans="1:14" ht="20.25" customHeight="1" x14ac:dyDescent="0.5">
      <c r="A45" s="26"/>
      <c r="B45" s="27"/>
      <c r="C45" s="28" t="s">
        <v>272</v>
      </c>
      <c r="D45" s="29" t="s">
        <v>55</v>
      </c>
      <c r="E45" s="30" t="s">
        <v>844</v>
      </c>
      <c r="F45" s="24" t="s">
        <v>138</v>
      </c>
      <c r="G45" s="24">
        <f t="shared" ref="G45:G55" si="22">IF(K45&lt;&gt;"ไม่ศึกษา",LEFT(F45,1),0)</f>
        <v>0</v>
      </c>
      <c r="H45" s="24" t="str">
        <f>IFERROR(VLOOKUP(C45,'ข้อมูลใน regis สัตววิทยา'!$A$2:$G$77,6,FALSE)," ")</f>
        <v xml:space="preserve"> </v>
      </c>
      <c r="I45" s="24" t="str">
        <f>IFERROR(VLOOKUP(C45,'ข้อมูลใน regis สัตววิทยา'!$A$2:$G$77,7,FALSE)," ")</f>
        <v xml:space="preserve"> </v>
      </c>
      <c r="J45" s="24" t="str">
        <f>IFERROR(VLOOKUP(C45,'ข้อมูลใน regis สัตววิทยา'!$A$2:$G$77,4,FALSE),"  ")</f>
        <v xml:space="preserve">  </v>
      </c>
      <c r="K45" s="24" t="str">
        <f t="shared" ref="K45:K108" si="23">IFERROR(IF(J45="A",4,IF(J45="B+",3.5,IF(J45="B",3,IF(J45="C+",2.5,IF(J45="C",2,IF(J45="D+",1.5,IF(J45="D",1,IF(J45="F",0,IF(J45="N","กำลังศึกษา","ไม่ศึกษา"))))))))),"  ")</f>
        <v>ไม่ศึกษา</v>
      </c>
      <c r="L45" s="24" t="str">
        <f t="shared" ref="L45:L55" si="24">IF(K45="ผ่าน","  ",IF(K45="ไม่ศึกษา","  ",IF(K45="กำลังศึกษา"," ",K45*G45)))</f>
        <v xml:space="preserve">  </v>
      </c>
      <c r="M45" s="24"/>
    </row>
    <row r="46" spans="1:14" ht="20.25" customHeight="1" x14ac:dyDescent="0.5">
      <c r="A46" s="26"/>
      <c r="B46" s="27"/>
      <c r="C46" s="28" t="s">
        <v>273</v>
      </c>
      <c r="D46" s="29" t="s">
        <v>57</v>
      </c>
      <c r="E46" s="30" t="s">
        <v>845</v>
      </c>
      <c r="F46" s="24" t="s">
        <v>137</v>
      </c>
      <c r="G46" s="24">
        <f t="shared" si="22"/>
        <v>0</v>
      </c>
      <c r="H46" s="24" t="str">
        <f>IFERROR(VLOOKUP(C46,'ข้อมูลใน regis สัตววิทยา'!$A$2:$G$77,6,FALSE)," ")</f>
        <v xml:space="preserve"> </v>
      </c>
      <c r="I46" s="24" t="str">
        <f>IFERROR(VLOOKUP(C46,'ข้อมูลใน regis สัตววิทยา'!$A$2:$G$77,7,FALSE)," ")</f>
        <v xml:space="preserve"> </v>
      </c>
      <c r="J46" s="24" t="str">
        <f>IFERROR(VLOOKUP(C46,'ข้อมูลใน regis สัตววิทยา'!$A$2:$G$77,4,FALSE),"  ")</f>
        <v xml:space="preserve">  </v>
      </c>
      <c r="K46" s="24" t="str">
        <f t="shared" si="23"/>
        <v>ไม่ศึกษา</v>
      </c>
      <c r="L46" s="24" t="str">
        <f t="shared" si="24"/>
        <v xml:space="preserve">  </v>
      </c>
      <c r="M46" s="24"/>
    </row>
    <row r="47" spans="1:14" ht="20.25" customHeight="1" x14ac:dyDescent="0.5">
      <c r="A47" s="26"/>
      <c r="B47" s="27"/>
      <c r="C47" s="28" t="s">
        <v>274</v>
      </c>
      <c r="D47" s="29" t="s">
        <v>59</v>
      </c>
      <c r="E47" s="30" t="s">
        <v>840</v>
      </c>
      <c r="F47" s="24" t="s">
        <v>119</v>
      </c>
      <c r="G47" s="24">
        <f t="shared" si="22"/>
        <v>0</v>
      </c>
      <c r="H47" s="24" t="str">
        <f>IFERROR(VLOOKUP(C47,'ข้อมูลใน regis สัตววิทยา'!$A$2:$G$77,6,FALSE)," ")</f>
        <v xml:space="preserve"> </v>
      </c>
      <c r="I47" s="24" t="str">
        <f>IFERROR(VLOOKUP(C47,'ข้อมูลใน regis สัตววิทยา'!$A$2:$G$77,7,FALSE)," ")</f>
        <v xml:space="preserve"> </v>
      </c>
      <c r="J47" s="24" t="str">
        <f>IFERROR(VLOOKUP(C47,'ข้อมูลใน regis สัตววิทยา'!$A$2:$G$77,4,FALSE),"  ")</f>
        <v xml:space="preserve">  </v>
      </c>
      <c r="K47" s="24" t="str">
        <f t="shared" si="23"/>
        <v>ไม่ศึกษา</v>
      </c>
      <c r="L47" s="24" t="str">
        <f t="shared" si="24"/>
        <v xml:space="preserve">  </v>
      </c>
      <c r="M47" s="24"/>
    </row>
    <row r="48" spans="1:14" ht="20.25" customHeight="1" x14ac:dyDescent="0.5">
      <c r="A48" s="26"/>
      <c r="B48" s="27"/>
      <c r="C48" s="28" t="s">
        <v>275</v>
      </c>
      <c r="D48" s="29" t="s">
        <v>61</v>
      </c>
      <c r="E48" s="30" t="s">
        <v>846</v>
      </c>
      <c r="F48" s="24" t="s">
        <v>119</v>
      </c>
      <c r="G48" s="24">
        <f t="shared" si="22"/>
        <v>0</v>
      </c>
      <c r="H48" s="24" t="str">
        <f>IFERROR(VLOOKUP(C48,'ข้อมูลใน regis สัตววิทยา'!$A$2:$G$77,6,FALSE)," ")</f>
        <v xml:space="preserve"> </v>
      </c>
      <c r="I48" s="24" t="str">
        <f>IFERROR(VLOOKUP(C48,'ข้อมูลใน regis สัตววิทยา'!$A$2:$G$77,7,FALSE)," ")</f>
        <v xml:space="preserve"> </v>
      </c>
      <c r="J48" s="24" t="str">
        <f>IFERROR(VLOOKUP(C48,'ข้อมูลใน regis สัตววิทยา'!$A$2:$G$77,4,FALSE),"  ")</f>
        <v xml:space="preserve">  </v>
      </c>
      <c r="K48" s="24" t="str">
        <f t="shared" si="23"/>
        <v>ไม่ศึกษา</v>
      </c>
      <c r="L48" s="24" t="str">
        <f t="shared" si="24"/>
        <v xml:space="preserve">  </v>
      </c>
      <c r="M48" s="24"/>
    </row>
    <row r="49" spans="1:14" ht="20.25" customHeight="1" x14ac:dyDescent="0.5">
      <c r="A49" s="26"/>
      <c r="B49" s="27"/>
      <c r="C49" s="28" t="s">
        <v>276</v>
      </c>
      <c r="D49" s="29" t="s">
        <v>63</v>
      </c>
      <c r="E49" s="30" t="s">
        <v>841</v>
      </c>
      <c r="F49" s="24" t="s">
        <v>137</v>
      </c>
      <c r="G49" s="24">
        <f t="shared" si="22"/>
        <v>0</v>
      </c>
      <c r="H49" s="24" t="str">
        <f>IFERROR(VLOOKUP(C49,'ข้อมูลใน regis สัตววิทยา'!$A$2:$G$77,6,FALSE)," ")</f>
        <v xml:space="preserve"> </v>
      </c>
      <c r="I49" s="24" t="str">
        <f>IFERROR(VLOOKUP(C49,'ข้อมูลใน regis สัตววิทยา'!$A$2:$G$77,7,FALSE)," ")</f>
        <v xml:space="preserve"> </v>
      </c>
      <c r="J49" s="24" t="str">
        <f>IFERROR(VLOOKUP(C49,'ข้อมูลใน regis สัตววิทยา'!$A$2:$G$77,4,FALSE),"  ")</f>
        <v xml:space="preserve">  </v>
      </c>
      <c r="K49" s="24" t="str">
        <f t="shared" si="23"/>
        <v>ไม่ศึกษา</v>
      </c>
      <c r="L49" s="24" t="str">
        <f t="shared" si="24"/>
        <v xml:space="preserve">  </v>
      </c>
      <c r="M49" s="24"/>
    </row>
    <row r="50" spans="1:14" ht="20.25" customHeight="1" x14ac:dyDescent="0.5">
      <c r="A50" s="26"/>
      <c r="B50" s="27"/>
      <c r="C50" s="28" t="s">
        <v>277</v>
      </c>
      <c r="D50" s="29" t="s">
        <v>65</v>
      </c>
      <c r="E50" s="30" t="s">
        <v>847</v>
      </c>
      <c r="F50" s="24" t="s">
        <v>137</v>
      </c>
      <c r="G50" s="24">
        <f t="shared" si="22"/>
        <v>0</v>
      </c>
      <c r="H50" s="24" t="str">
        <f>IFERROR(VLOOKUP(C50,'ข้อมูลใน regis สัตววิทยา'!$A$2:$G$77,6,FALSE)," ")</f>
        <v xml:space="preserve"> </v>
      </c>
      <c r="I50" s="24" t="str">
        <f>IFERROR(VLOOKUP(C50,'ข้อมูลใน regis สัตววิทยา'!$A$2:$G$77,7,FALSE)," ")</f>
        <v xml:space="preserve"> </v>
      </c>
      <c r="J50" s="24" t="str">
        <f>IFERROR(VLOOKUP(C50,'ข้อมูลใน regis สัตววิทยา'!$A$2:$G$77,4,FALSE),"  ")</f>
        <v xml:space="preserve">  </v>
      </c>
      <c r="K50" s="24" t="str">
        <f t="shared" si="23"/>
        <v>ไม่ศึกษา</v>
      </c>
      <c r="L50" s="24" t="str">
        <f t="shared" si="24"/>
        <v xml:space="preserve">  </v>
      </c>
      <c r="M50" s="24"/>
    </row>
    <row r="51" spans="1:14" ht="20.25" customHeight="1" x14ac:dyDescent="0.5">
      <c r="A51" s="26"/>
      <c r="B51" s="27"/>
      <c r="C51" s="28" t="s">
        <v>278</v>
      </c>
      <c r="D51" s="29" t="s">
        <v>67</v>
      </c>
      <c r="E51" s="30" t="s">
        <v>842</v>
      </c>
      <c r="F51" s="24" t="s">
        <v>52</v>
      </c>
      <c r="G51" s="24">
        <f t="shared" si="22"/>
        <v>0</v>
      </c>
      <c r="H51" s="24" t="str">
        <f>IFERROR(VLOOKUP(C51,'ข้อมูลใน regis สัตววิทยา'!$A$2:$G$77,6,FALSE)," ")</f>
        <v xml:space="preserve"> </v>
      </c>
      <c r="I51" s="24" t="str">
        <f>IFERROR(VLOOKUP(C51,'ข้อมูลใน regis สัตววิทยา'!$A$2:$G$77,7,FALSE)," ")</f>
        <v xml:space="preserve"> </v>
      </c>
      <c r="J51" s="24" t="str">
        <f>IFERROR(VLOOKUP(C51,'ข้อมูลใน regis สัตววิทยา'!$A$2:$G$77,4,FALSE),"  ")</f>
        <v xml:space="preserve">  </v>
      </c>
      <c r="K51" s="24" t="str">
        <f t="shared" si="23"/>
        <v>ไม่ศึกษา</v>
      </c>
      <c r="L51" s="24" t="str">
        <f t="shared" si="24"/>
        <v xml:space="preserve">  </v>
      </c>
      <c r="M51" s="24"/>
    </row>
    <row r="52" spans="1:14" ht="20.25" customHeight="1" x14ac:dyDescent="0.5">
      <c r="A52" s="26"/>
      <c r="B52" s="27"/>
      <c r="C52" s="28" t="s">
        <v>279</v>
      </c>
      <c r="D52" s="29" t="s">
        <v>69</v>
      </c>
      <c r="E52" s="30" t="s">
        <v>848</v>
      </c>
      <c r="F52" s="24" t="s">
        <v>52</v>
      </c>
      <c r="G52" s="24">
        <f t="shared" si="22"/>
        <v>0</v>
      </c>
      <c r="H52" s="24" t="str">
        <f>IFERROR(VLOOKUP(C52,'ข้อมูลใน regis สัตววิทยา'!$A$2:$G$77,6,FALSE)," ")</f>
        <v xml:space="preserve"> </v>
      </c>
      <c r="I52" s="24" t="str">
        <f>IFERROR(VLOOKUP(C52,'ข้อมูลใน regis สัตววิทยา'!$A$2:$G$77,7,FALSE)," ")</f>
        <v xml:space="preserve"> </v>
      </c>
      <c r="J52" s="24" t="str">
        <f>IFERROR(VLOOKUP(C52,'ข้อมูลใน regis สัตววิทยา'!$A$2:$G$77,4,FALSE),"  ")</f>
        <v xml:space="preserve">  </v>
      </c>
      <c r="K52" s="24" t="str">
        <f t="shared" si="23"/>
        <v>ไม่ศึกษา</v>
      </c>
      <c r="L52" s="24" t="str">
        <f t="shared" si="24"/>
        <v xml:space="preserve">  </v>
      </c>
      <c r="M52" s="24"/>
    </row>
    <row r="53" spans="1:14" ht="20.25" customHeight="1" x14ac:dyDescent="0.5">
      <c r="A53" s="26"/>
      <c r="B53" s="27"/>
      <c r="C53" s="28" t="s">
        <v>280</v>
      </c>
      <c r="D53" s="29" t="s">
        <v>71</v>
      </c>
      <c r="E53" s="30" t="s">
        <v>843</v>
      </c>
      <c r="F53" s="24" t="s">
        <v>119</v>
      </c>
      <c r="G53" s="24">
        <f t="shared" si="22"/>
        <v>0</v>
      </c>
      <c r="H53" s="24" t="str">
        <f>IFERROR(VLOOKUP(C53,'ข้อมูลใน regis สัตววิทยา'!$A$2:$G$77,6,FALSE)," ")</f>
        <v xml:space="preserve"> </v>
      </c>
      <c r="I53" s="24" t="str">
        <f>IFERROR(VLOOKUP(C53,'ข้อมูลใน regis สัตววิทยา'!$A$2:$G$77,7,FALSE)," ")</f>
        <v xml:space="preserve"> </v>
      </c>
      <c r="J53" s="24" t="str">
        <f>IFERROR(VLOOKUP(C53,'ข้อมูลใน regis สัตววิทยา'!$A$2:$G$77,4,FALSE),"  ")</f>
        <v xml:space="preserve">  </v>
      </c>
      <c r="K53" s="24" t="str">
        <f t="shared" si="23"/>
        <v>ไม่ศึกษา</v>
      </c>
      <c r="L53" s="24" t="str">
        <f t="shared" si="24"/>
        <v xml:space="preserve">  </v>
      </c>
      <c r="M53" s="24"/>
    </row>
    <row r="54" spans="1:14" ht="20.25" customHeight="1" x14ac:dyDescent="0.5">
      <c r="A54" s="26"/>
      <c r="B54" s="27"/>
      <c r="C54" s="28" t="s">
        <v>281</v>
      </c>
      <c r="D54" s="29" t="s">
        <v>73</v>
      </c>
      <c r="E54" s="30" t="s">
        <v>876</v>
      </c>
      <c r="F54" s="24" t="s">
        <v>137</v>
      </c>
      <c r="G54" s="24">
        <f t="shared" si="22"/>
        <v>0</v>
      </c>
      <c r="H54" s="24" t="str">
        <f>IFERROR(VLOOKUP(C54,'ข้อมูลใน regis สัตววิทยา'!$A$2:$G$77,6,FALSE)," ")</f>
        <v xml:space="preserve"> </v>
      </c>
      <c r="I54" s="24" t="str">
        <f>IFERROR(VLOOKUP(C54,'ข้อมูลใน regis สัตววิทยา'!$A$2:$G$77,7,FALSE)," ")</f>
        <v xml:space="preserve"> </v>
      </c>
      <c r="J54" s="24" t="str">
        <f>IFERROR(VLOOKUP(C54,'ข้อมูลใน regis สัตววิทยา'!$A$2:$G$77,4,FALSE),"  ")</f>
        <v xml:space="preserve">  </v>
      </c>
      <c r="K54" s="24" t="str">
        <f t="shared" si="23"/>
        <v>ไม่ศึกษา</v>
      </c>
      <c r="L54" s="24" t="str">
        <f t="shared" si="24"/>
        <v xml:space="preserve">  </v>
      </c>
      <c r="M54" s="24"/>
    </row>
    <row r="55" spans="1:14" ht="20.25" customHeight="1" x14ac:dyDescent="0.5">
      <c r="A55" s="26"/>
      <c r="B55" s="27"/>
      <c r="C55" s="28" t="s">
        <v>282</v>
      </c>
      <c r="D55" s="29" t="s">
        <v>75</v>
      </c>
      <c r="E55" s="30" t="s">
        <v>863</v>
      </c>
      <c r="F55" s="24" t="s">
        <v>138</v>
      </c>
      <c r="G55" s="24">
        <f t="shared" si="22"/>
        <v>0</v>
      </c>
      <c r="H55" s="24" t="str">
        <f>IFERROR(VLOOKUP(C55,'ข้อมูลใน regis สัตววิทยา'!$A$2:$G$77,6,FALSE)," ")</f>
        <v xml:space="preserve"> </v>
      </c>
      <c r="I55" s="24" t="str">
        <f>IFERROR(VLOOKUP(C55,'ข้อมูลใน regis สัตววิทยา'!$A$2:$G$77,7,FALSE)," ")</f>
        <v xml:space="preserve"> </v>
      </c>
      <c r="J55" s="24" t="str">
        <f>IFERROR(VLOOKUP(C55,'ข้อมูลใน regis สัตววิทยา'!$A$2:$G$77,4,FALSE),"  ")</f>
        <v xml:space="preserve">  </v>
      </c>
      <c r="K55" s="24" t="str">
        <f t="shared" si="23"/>
        <v>ไม่ศึกษา</v>
      </c>
      <c r="L55" s="24" t="str">
        <f t="shared" si="24"/>
        <v xml:space="preserve">  </v>
      </c>
      <c r="M55" s="24"/>
    </row>
    <row r="56" spans="1:14" ht="20.25" customHeight="1" x14ac:dyDescent="0.5">
      <c r="A56" s="26"/>
      <c r="B56" s="34" t="s">
        <v>357</v>
      </c>
      <c r="C56" s="28"/>
      <c r="D56" s="29"/>
      <c r="E56" s="30"/>
      <c r="F56" s="24"/>
      <c r="G56" s="24">
        <f>SUM(G57+G58+G59+G60+G61+G62+G63+G64+G65+G66+G67+G68+G69+G70+G71+G72+G73+G74+G75+G76+G77+G78+G79+G80)</f>
        <v>0</v>
      </c>
      <c r="H56" s="24"/>
      <c r="I56" s="24"/>
      <c r="J56" s="24"/>
      <c r="K56" s="24"/>
      <c r="L56" s="24"/>
      <c r="M56" s="24" t="str">
        <f>IF((G56-N56)&gt;=0,"ครบ","ไม่ครบ")</f>
        <v>ไม่ครบ</v>
      </c>
      <c r="N56" s="9">
        <v>62</v>
      </c>
    </row>
    <row r="57" spans="1:14" ht="20.25" customHeight="1" x14ac:dyDescent="0.5">
      <c r="A57" s="26"/>
      <c r="B57" s="27"/>
      <c r="C57" s="28" t="s">
        <v>283</v>
      </c>
      <c r="D57" s="29" t="s">
        <v>80</v>
      </c>
      <c r="E57" s="30" t="s">
        <v>850</v>
      </c>
      <c r="F57" s="24" t="s">
        <v>136</v>
      </c>
      <c r="G57" s="24">
        <f t="shared" ref="G57:G80" si="25">IF(K57&lt;&gt;"ไม่ศึกษา",LEFT(F57,1),0)</f>
        <v>0</v>
      </c>
      <c r="H57" s="24" t="str">
        <f>IFERROR(VLOOKUP(C57,'ข้อมูลใน regis สัตววิทยา'!$A$2:$G$77,6,FALSE)," ")</f>
        <v xml:space="preserve"> </v>
      </c>
      <c r="I57" s="24" t="str">
        <f>IFERROR(VLOOKUP(C57,'ข้อมูลใน regis สัตววิทยา'!$A$2:$G$77,7,FALSE)," ")</f>
        <v xml:space="preserve"> </v>
      </c>
      <c r="J57" s="24" t="str">
        <f>IFERROR(VLOOKUP(C57,'ข้อมูลใน regis สัตววิทยา'!$A$2:$G$77,4,FALSE),"  ")</f>
        <v xml:space="preserve">  </v>
      </c>
      <c r="K57" s="24" t="str">
        <f t="shared" si="23"/>
        <v>ไม่ศึกษา</v>
      </c>
      <c r="L57" s="24" t="str">
        <f t="shared" ref="L57:L80" si="26">IF(K57="ผ่าน","  ",IF(K57="ไม่ศึกษา","  ",IF(K57="กำลังศึกษา"," ",K57*G57)))</f>
        <v xml:space="preserve">  </v>
      </c>
      <c r="M57" s="24"/>
    </row>
    <row r="58" spans="1:14" ht="20.25" customHeight="1" x14ac:dyDescent="0.5">
      <c r="A58" s="26"/>
      <c r="B58" s="27"/>
      <c r="C58" s="28" t="s">
        <v>284</v>
      </c>
      <c r="D58" s="29" t="s">
        <v>82</v>
      </c>
      <c r="E58" s="30" t="s">
        <v>859</v>
      </c>
      <c r="F58" s="24" t="s">
        <v>52</v>
      </c>
      <c r="G58" s="24">
        <f t="shared" si="25"/>
        <v>0</v>
      </c>
      <c r="H58" s="24" t="str">
        <f>IFERROR(VLOOKUP(C58,'ข้อมูลใน regis สัตววิทยา'!$A$2:$G$77,6,FALSE)," ")</f>
        <v xml:space="preserve"> </v>
      </c>
      <c r="I58" s="24" t="str">
        <f>IFERROR(VLOOKUP(C58,'ข้อมูลใน regis สัตววิทยา'!$A$2:$G$77,7,FALSE)," ")</f>
        <v xml:space="preserve"> </v>
      </c>
      <c r="J58" s="24" t="str">
        <f>IFERROR(VLOOKUP(C58,'ข้อมูลใน regis สัตววิทยา'!$A$2:$G$77,4,FALSE),"  ")</f>
        <v xml:space="preserve">  </v>
      </c>
      <c r="K58" s="24" t="str">
        <f t="shared" si="23"/>
        <v>ไม่ศึกษา</v>
      </c>
      <c r="L58" s="24" t="str">
        <f t="shared" si="26"/>
        <v xml:space="preserve">  </v>
      </c>
      <c r="M58" s="24"/>
    </row>
    <row r="59" spans="1:14" ht="20.25" customHeight="1" x14ac:dyDescent="0.5">
      <c r="A59" s="26"/>
      <c r="B59" s="27"/>
      <c r="C59" s="28" t="s">
        <v>285</v>
      </c>
      <c r="D59" s="29" t="s">
        <v>84</v>
      </c>
      <c r="E59" s="30" t="s">
        <v>860</v>
      </c>
      <c r="F59" s="24" t="s">
        <v>137</v>
      </c>
      <c r="G59" s="24">
        <f t="shared" si="25"/>
        <v>0</v>
      </c>
      <c r="H59" s="24" t="str">
        <f>IFERROR(VLOOKUP(C59,'ข้อมูลใน regis สัตววิทยา'!$A$2:$G$77,6,FALSE)," ")</f>
        <v xml:space="preserve"> </v>
      </c>
      <c r="I59" s="24" t="str">
        <f>IFERROR(VLOOKUP(C59,'ข้อมูลใน regis สัตววิทยา'!$A$2:$G$77,7,FALSE)," ")</f>
        <v xml:space="preserve"> </v>
      </c>
      <c r="J59" s="24" t="str">
        <f>IFERROR(VLOOKUP(C59,'ข้อมูลใน regis สัตววิทยา'!$A$2:$G$77,4,FALSE),"  ")</f>
        <v xml:space="preserve">  </v>
      </c>
      <c r="K59" s="24" t="str">
        <f t="shared" si="23"/>
        <v>ไม่ศึกษา</v>
      </c>
      <c r="L59" s="24" t="str">
        <f t="shared" si="26"/>
        <v xml:space="preserve">  </v>
      </c>
      <c r="M59" s="24"/>
    </row>
    <row r="60" spans="1:14" ht="20.25" customHeight="1" x14ac:dyDescent="0.5">
      <c r="A60" s="26"/>
      <c r="B60" s="27"/>
      <c r="C60" s="28" t="s">
        <v>286</v>
      </c>
      <c r="D60" s="29" t="s">
        <v>86</v>
      </c>
      <c r="E60" s="30" t="s">
        <v>865</v>
      </c>
      <c r="F60" s="24" t="s">
        <v>119</v>
      </c>
      <c r="G60" s="24">
        <f t="shared" si="25"/>
        <v>0</v>
      </c>
      <c r="H60" s="24" t="str">
        <f>IFERROR(VLOOKUP(C60,'ข้อมูลใน regis สัตววิทยา'!$A$2:$G$77,6,FALSE)," ")</f>
        <v xml:space="preserve"> </v>
      </c>
      <c r="I60" s="24" t="str">
        <f>IFERROR(VLOOKUP(C60,'ข้อมูลใน regis สัตววิทยา'!$A$2:$G$77,7,FALSE)," ")</f>
        <v xml:space="preserve"> </v>
      </c>
      <c r="J60" s="24" t="str">
        <f>IFERROR(VLOOKUP(C60,'ข้อมูลใน regis สัตววิทยา'!$A$2:$G$77,4,FALSE),"  ")</f>
        <v xml:space="preserve">  </v>
      </c>
      <c r="K60" s="24" t="str">
        <f t="shared" si="23"/>
        <v>ไม่ศึกษา</v>
      </c>
      <c r="L60" s="24" t="str">
        <f t="shared" si="26"/>
        <v xml:space="preserve">  </v>
      </c>
      <c r="M60" s="24"/>
    </row>
    <row r="61" spans="1:14" ht="20.25" customHeight="1" x14ac:dyDescent="0.5">
      <c r="A61" s="26"/>
      <c r="B61" s="27"/>
      <c r="C61" s="28" t="s">
        <v>287</v>
      </c>
      <c r="D61" s="29" t="s">
        <v>88</v>
      </c>
      <c r="E61" s="30" t="s">
        <v>849</v>
      </c>
      <c r="F61" s="24" t="s">
        <v>138</v>
      </c>
      <c r="G61" s="24">
        <f t="shared" si="25"/>
        <v>0</v>
      </c>
      <c r="H61" s="24" t="str">
        <f>IFERROR(VLOOKUP(C61,'ข้อมูลใน regis สัตววิทยา'!$A$2:$G$77,6,FALSE)," ")</f>
        <v xml:space="preserve"> </v>
      </c>
      <c r="I61" s="24" t="str">
        <f>IFERROR(VLOOKUP(C61,'ข้อมูลใน regis สัตววิทยา'!$A$2:$G$77,7,FALSE)," ")</f>
        <v xml:space="preserve"> </v>
      </c>
      <c r="J61" s="24" t="str">
        <f>IFERROR(VLOOKUP(C61,'ข้อมูลใน regis สัตววิทยา'!$A$2:$G$77,4,FALSE),"  ")</f>
        <v xml:space="preserve">  </v>
      </c>
      <c r="K61" s="24" t="str">
        <f t="shared" si="23"/>
        <v>ไม่ศึกษา</v>
      </c>
      <c r="L61" s="24" t="str">
        <f t="shared" si="26"/>
        <v xml:space="preserve">  </v>
      </c>
      <c r="M61" s="24"/>
    </row>
    <row r="62" spans="1:14" ht="20.25" customHeight="1" x14ac:dyDescent="0.5">
      <c r="A62" s="26"/>
      <c r="B62" s="27"/>
      <c r="C62" s="28" t="s">
        <v>288</v>
      </c>
      <c r="D62" s="29" t="s">
        <v>90</v>
      </c>
      <c r="E62" s="30" t="s">
        <v>851</v>
      </c>
      <c r="F62" s="24" t="s">
        <v>137</v>
      </c>
      <c r="G62" s="24">
        <f t="shared" si="25"/>
        <v>0</v>
      </c>
      <c r="H62" s="24" t="str">
        <f>IFERROR(VLOOKUP(C62,'ข้อมูลใน regis สัตววิทยา'!$A$2:$G$77,6,FALSE)," ")</f>
        <v xml:space="preserve"> </v>
      </c>
      <c r="I62" s="24" t="str">
        <f>IFERROR(VLOOKUP(C62,'ข้อมูลใน regis สัตววิทยา'!$A$2:$G$77,7,FALSE)," ")</f>
        <v xml:space="preserve"> </v>
      </c>
      <c r="J62" s="24" t="str">
        <f>IFERROR(VLOOKUP(C62,'ข้อมูลใน regis สัตววิทยา'!$A$2:$G$77,4,FALSE),"  ")</f>
        <v xml:space="preserve">  </v>
      </c>
      <c r="K62" s="24" t="str">
        <f t="shared" si="23"/>
        <v>ไม่ศึกษา</v>
      </c>
      <c r="L62" s="24" t="str">
        <f t="shared" si="26"/>
        <v xml:space="preserve">  </v>
      </c>
      <c r="M62" s="24"/>
    </row>
    <row r="63" spans="1:14" ht="20.25" customHeight="1" x14ac:dyDescent="0.5">
      <c r="A63" s="26"/>
      <c r="B63" s="27"/>
      <c r="C63" s="28" t="s">
        <v>351</v>
      </c>
      <c r="D63" s="29" t="s">
        <v>92</v>
      </c>
      <c r="E63" s="30" t="s">
        <v>877</v>
      </c>
      <c r="F63" s="24" t="s">
        <v>119</v>
      </c>
      <c r="G63" s="24">
        <f t="shared" si="25"/>
        <v>0</v>
      </c>
      <c r="H63" s="24" t="str">
        <f>IFERROR(VLOOKUP(C63,'ข้อมูลใน regis สัตววิทยา'!$A$2:$G$77,6,FALSE)," ")</f>
        <v xml:space="preserve"> </v>
      </c>
      <c r="I63" s="24" t="str">
        <f>IFERROR(VLOOKUP(C63,'ข้อมูลใน regis สัตววิทยา'!$A$2:$G$77,7,FALSE)," ")</f>
        <v xml:space="preserve"> </v>
      </c>
      <c r="J63" s="24" t="str">
        <f>IFERROR(VLOOKUP(C63,'ข้อมูลใน regis สัตววิทยา'!$A$2:$G$77,4,FALSE),"  ")</f>
        <v xml:space="preserve">  </v>
      </c>
      <c r="K63" s="24" t="str">
        <f t="shared" si="23"/>
        <v>ไม่ศึกษา</v>
      </c>
      <c r="L63" s="24" t="str">
        <f t="shared" si="26"/>
        <v xml:space="preserve">  </v>
      </c>
      <c r="M63" s="24"/>
    </row>
    <row r="64" spans="1:14" ht="20.25" customHeight="1" x14ac:dyDescent="0.5">
      <c r="A64" s="26"/>
      <c r="B64" s="27"/>
      <c r="C64" s="28" t="s">
        <v>289</v>
      </c>
      <c r="D64" s="29" t="s">
        <v>94</v>
      </c>
      <c r="E64" s="30" t="s">
        <v>854</v>
      </c>
      <c r="F64" s="24" t="s">
        <v>137</v>
      </c>
      <c r="G64" s="24">
        <f t="shared" si="25"/>
        <v>0</v>
      </c>
      <c r="H64" s="24" t="str">
        <f>IFERROR(VLOOKUP(C64,'ข้อมูลใน regis สัตววิทยา'!$A$2:$G$77,6,FALSE)," ")</f>
        <v xml:space="preserve"> </v>
      </c>
      <c r="I64" s="24" t="str">
        <f>IFERROR(VLOOKUP(C64,'ข้อมูลใน regis สัตววิทยา'!$A$2:$G$77,7,FALSE)," ")</f>
        <v xml:space="preserve"> </v>
      </c>
      <c r="J64" s="24" t="str">
        <f>IFERROR(VLOOKUP(C64,'ข้อมูลใน regis สัตววิทยา'!$A$2:$G$77,4,FALSE),"  ")</f>
        <v xml:space="preserve">  </v>
      </c>
      <c r="K64" s="24" t="str">
        <f t="shared" si="23"/>
        <v>ไม่ศึกษา</v>
      </c>
      <c r="L64" s="24" t="str">
        <f t="shared" si="26"/>
        <v xml:space="preserve">  </v>
      </c>
      <c r="M64" s="24"/>
    </row>
    <row r="65" spans="1:15" ht="20.25" customHeight="1" x14ac:dyDescent="0.5">
      <c r="A65" s="26"/>
      <c r="B65" s="27"/>
      <c r="C65" s="28" t="s">
        <v>290</v>
      </c>
      <c r="D65" s="29" t="s">
        <v>96</v>
      </c>
      <c r="E65" s="30" t="s">
        <v>855</v>
      </c>
      <c r="F65" s="24" t="s">
        <v>119</v>
      </c>
      <c r="G65" s="24">
        <f t="shared" si="25"/>
        <v>0</v>
      </c>
      <c r="H65" s="24" t="str">
        <f>IFERROR(VLOOKUP(C65,'ข้อมูลใน regis สัตววิทยา'!$A$2:$G$77,6,FALSE)," ")</f>
        <v xml:space="preserve"> </v>
      </c>
      <c r="I65" s="24" t="str">
        <f>IFERROR(VLOOKUP(C65,'ข้อมูลใน regis สัตววิทยา'!$A$2:$G$77,7,FALSE)," ")</f>
        <v xml:space="preserve"> </v>
      </c>
      <c r="J65" s="24" t="str">
        <f>IFERROR(VLOOKUP(C65,'ข้อมูลใน regis สัตววิทยา'!$A$2:$G$77,4,FALSE),"  ")</f>
        <v xml:space="preserve">  </v>
      </c>
      <c r="K65" s="24" t="str">
        <f t="shared" si="23"/>
        <v>ไม่ศึกษา</v>
      </c>
      <c r="L65" s="24" t="str">
        <f t="shared" si="26"/>
        <v xml:space="preserve">  </v>
      </c>
      <c r="M65" s="24"/>
    </row>
    <row r="66" spans="1:15" ht="20.25" customHeight="1" x14ac:dyDescent="0.5">
      <c r="A66" s="26"/>
      <c r="B66" s="27"/>
      <c r="C66" s="28" t="s">
        <v>291</v>
      </c>
      <c r="D66" s="29" t="s">
        <v>98</v>
      </c>
      <c r="E66" s="30" t="s">
        <v>856</v>
      </c>
      <c r="F66" s="24" t="s">
        <v>137</v>
      </c>
      <c r="G66" s="24">
        <f t="shared" si="25"/>
        <v>0</v>
      </c>
      <c r="H66" s="24" t="str">
        <f>IFERROR(VLOOKUP(C66,'ข้อมูลใน regis สัตววิทยา'!$A$2:$G$77,6,FALSE)," ")</f>
        <v xml:space="preserve"> </v>
      </c>
      <c r="I66" s="24" t="str">
        <f>IFERROR(VLOOKUP(C66,'ข้อมูลใน regis สัตววิทยา'!$A$2:$G$77,7,FALSE)," ")</f>
        <v xml:space="preserve"> </v>
      </c>
      <c r="J66" s="24" t="str">
        <f>IFERROR(VLOOKUP(C66,'ข้อมูลใน regis สัตววิทยา'!$A$2:$G$77,4,FALSE),"  ")</f>
        <v xml:space="preserve">  </v>
      </c>
      <c r="K66" s="24" t="str">
        <f t="shared" si="23"/>
        <v>ไม่ศึกษา</v>
      </c>
      <c r="L66" s="24" t="str">
        <f t="shared" si="26"/>
        <v xml:space="preserve">  </v>
      </c>
      <c r="M66" s="24"/>
    </row>
    <row r="67" spans="1:15" ht="20.25" customHeight="1" x14ac:dyDescent="0.5">
      <c r="A67" s="26"/>
      <c r="B67" s="27"/>
      <c r="C67" s="28" t="s">
        <v>292</v>
      </c>
      <c r="D67" s="29" t="s">
        <v>100</v>
      </c>
      <c r="E67" s="30" t="s">
        <v>852</v>
      </c>
      <c r="F67" s="24" t="s">
        <v>119</v>
      </c>
      <c r="G67" s="24">
        <f t="shared" si="25"/>
        <v>0</v>
      </c>
      <c r="H67" s="24" t="str">
        <f>IFERROR(VLOOKUP(C67,'ข้อมูลใน regis สัตววิทยา'!$A$2:$G$77,6,FALSE)," ")</f>
        <v xml:space="preserve"> </v>
      </c>
      <c r="I67" s="24" t="str">
        <f>IFERROR(VLOOKUP(C67,'ข้อมูลใน regis สัตววิทยา'!$A$2:$G$77,7,FALSE)," ")</f>
        <v xml:space="preserve"> </v>
      </c>
      <c r="J67" s="24" t="str">
        <f>IFERROR(VLOOKUP(C67,'ข้อมูลใน regis สัตววิทยา'!$A$2:$G$77,4,FALSE),"  ")</f>
        <v xml:space="preserve">  </v>
      </c>
      <c r="K67" s="24" t="str">
        <f t="shared" si="23"/>
        <v>ไม่ศึกษา</v>
      </c>
      <c r="L67" s="24" t="str">
        <f t="shared" si="26"/>
        <v xml:space="preserve">  </v>
      </c>
      <c r="M67" s="24"/>
    </row>
    <row r="68" spans="1:15" ht="20.25" customHeight="1" x14ac:dyDescent="0.5">
      <c r="A68" s="26"/>
      <c r="B68" s="27"/>
      <c r="C68" s="28" t="s">
        <v>293</v>
      </c>
      <c r="D68" s="29" t="s">
        <v>102</v>
      </c>
      <c r="E68" s="30" t="s">
        <v>853</v>
      </c>
      <c r="F68" s="24" t="s">
        <v>136</v>
      </c>
      <c r="G68" s="24">
        <f t="shared" si="25"/>
        <v>0</v>
      </c>
      <c r="H68" s="24" t="str">
        <f>IFERROR(VLOOKUP(C68,'ข้อมูลใน regis สัตววิทยา'!$A$2:$G$77,6,FALSE)," ")</f>
        <v xml:space="preserve"> </v>
      </c>
      <c r="I68" s="24" t="str">
        <f>IFERROR(VLOOKUP(C68,'ข้อมูลใน regis สัตววิทยา'!$A$2:$G$77,7,FALSE)," ")</f>
        <v xml:space="preserve"> </v>
      </c>
      <c r="J68" s="24" t="str">
        <f>IFERROR(VLOOKUP(C68,'ข้อมูลใน regis สัตววิทยา'!$A$2:$G$77,4,FALSE),"  ")</f>
        <v xml:space="preserve">  </v>
      </c>
      <c r="K68" s="24" t="str">
        <f t="shared" si="23"/>
        <v>ไม่ศึกษา</v>
      </c>
      <c r="L68" s="24" t="str">
        <f t="shared" si="26"/>
        <v xml:space="preserve">  </v>
      </c>
      <c r="M68" s="24"/>
    </row>
    <row r="69" spans="1:15" ht="20.25" customHeight="1" x14ac:dyDescent="0.5">
      <c r="A69" s="26"/>
      <c r="B69" s="27"/>
      <c r="C69" s="28" t="s">
        <v>294</v>
      </c>
      <c r="D69" s="29" t="s">
        <v>104</v>
      </c>
      <c r="E69" s="30" t="s">
        <v>866</v>
      </c>
      <c r="F69" s="24" t="s">
        <v>119</v>
      </c>
      <c r="G69" s="24">
        <f t="shared" si="25"/>
        <v>0</v>
      </c>
      <c r="H69" s="24" t="str">
        <f>IFERROR(VLOOKUP(C69,'ข้อมูลใน regis สัตววิทยา'!$A$2:$G$77,6,FALSE)," ")</f>
        <v xml:space="preserve"> </v>
      </c>
      <c r="I69" s="24" t="str">
        <f>IFERROR(VLOOKUP(C69,'ข้อมูลใน regis สัตววิทยา'!$A$2:$G$77,7,FALSE)," ")</f>
        <v xml:space="preserve"> </v>
      </c>
      <c r="J69" s="24" t="str">
        <f>IFERROR(VLOOKUP(C69,'ข้อมูลใน regis สัตววิทยา'!$A$2:$G$77,4,FALSE),"  ")</f>
        <v xml:space="preserve">  </v>
      </c>
      <c r="K69" s="24" t="str">
        <f t="shared" si="23"/>
        <v>ไม่ศึกษา</v>
      </c>
      <c r="L69" s="24" t="str">
        <f t="shared" si="26"/>
        <v xml:space="preserve">  </v>
      </c>
      <c r="M69" s="24"/>
    </row>
    <row r="70" spans="1:15" s="9" customFormat="1" ht="20.25" customHeight="1" x14ac:dyDescent="0.5">
      <c r="A70" s="26"/>
      <c r="B70" s="27"/>
      <c r="C70" s="28" t="s">
        <v>295</v>
      </c>
      <c r="D70" s="29" t="s">
        <v>106</v>
      </c>
      <c r="E70" s="30" t="s">
        <v>867</v>
      </c>
      <c r="F70" s="24" t="s">
        <v>137</v>
      </c>
      <c r="G70" s="24">
        <f t="shared" si="25"/>
        <v>0</v>
      </c>
      <c r="H70" s="24" t="str">
        <f>IFERROR(VLOOKUP(C70,'ข้อมูลใน regis สัตววิทยา'!$A$2:$G$77,6,FALSE)," ")</f>
        <v xml:space="preserve"> </v>
      </c>
      <c r="I70" s="24" t="str">
        <f>IFERROR(VLOOKUP(C70,'ข้อมูลใน regis สัตววิทยา'!$A$2:$G$77,7,FALSE)," ")</f>
        <v xml:space="preserve"> </v>
      </c>
      <c r="J70" s="24" t="str">
        <f>IFERROR(VLOOKUP(C70,'ข้อมูลใน regis สัตววิทยา'!$A$2:$G$77,4,FALSE),"  ")</f>
        <v xml:space="preserve">  </v>
      </c>
      <c r="K70" s="24" t="str">
        <f t="shared" si="23"/>
        <v>ไม่ศึกษา</v>
      </c>
      <c r="L70" s="24" t="str">
        <f t="shared" si="26"/>
        <v xml:space="preserve">  </v>
      </c>
      <c r="M70" s="24"/>
      <c r="O70" s="11"/>
    </row>
    <row r="71" spans="1:15" s="9" customFormat="1" ht="20.25" customHeight="1" x14ac:dyDescent="0.5">
      <c r="A71" s="26"/>
      <c r="B71" s="27"/>
      <c r="C71" s="28" t="s">
        <v>355</v>
      </c>
      <c r="D71" s="29" t="s">
        <v>127</v>
      </c>
      <c r="E71" s="30" t="s">
        <v>920</v>
      </c>
      <c r="F71" s="24" t="s">
        <v>139</v>
      </c>
      <c r="G71" s="24">
        <f t="shared" si="25"/>
        <v>0</v>
      </c>
      <c r="H71" s="24" t="str">
        <f>IFERROR(VLOOKUP(C71,'ข้อมูลใน regis สัตววิทยา'!$A$2:$G$77,6,FALSE)," ")</f>
        <v xml:space="preserve"> </v>
      </c>
      <c r="I71" s="24" t="str">
        <f>IFERROR(VLOOKUP(C71,'ข้อมูลใน regis สัตววิทยา'!$A$2:$G$77,7,FALSE)," ")</f>
        <v xml:space="preserve"> </v>
      </c>
      <c r="J71" s="24" t="str">
        <f>IFERROR(VLOOKUP(C71,'ข้อมูลใน regis สัตววิทยา'!$A$2:$G$77,4,FALSE),"  ")</f>
        <v xml:space="preserve">  </v>
      </c>
      <c r="K71" s="24" t="str">
        <f t="shared" si="23"/>
        <v>ไม่ศึกษา</v>
      </c>
      <c r="L71" s="24" t="str">
        <f t="shared" si="26"/>
        <v xml:space="preserve">  </v>
      </c>
      <c r="M71" s="24"/>
      <c r="O71" s="11"/>
    </row>
    <row r="72" spans="1:15" s="9" customFormat="1" ht="20.25" customHeight="1" x14ac:dyDescent="0.5">
      <c r="A72" s="26"/>
      <c r="B72" s="27"/>
      <c r="C72" s="28" t="s">
        <v>356</v>
      </c>
      <c r="D72" s="29" t="s">
        <v>129</v>
      </c>
      <c r="E72" s="30" t="s">
        <v>921</v>
      </c>
      <c r="F72" s="24" t="s">
        <v>139</v>
      </c>
      <c r="G72" s="24">
        <f t="shared" si="25"/>
        <v>0</v>
      </c>
      <c r="H72" s="24" t="str">
        <f>IFERROR(VLOOKUP(C72,'ข้อมูลใน regis สัตววิทยา'!$A$2:$G$77,6,FALSE)," ")</f>
        <v xml:space="preserve"> </v>
      </c>
      <c r="I72" s="24" t="str">
        <f>IFERROR(VLOOKUP(C72,'ข้อมูลใน regis สัตววิทยา'!$A$2:$G$77,7,FALSE)," ")</f>
        <v xml:space="preserve"> </v>
      </c>
      <c r="J72" s="24" t="str">
        <f>IFERROR(VLOOKUP(C72,'ข้อมูลใน regis สัตววิทยา'!$A$2:$G$77,4,FALSE),"  ")</f>
        <v xml:space="preserve">  </v>
      </c>
      <c r="K72" s="24" t="str">
        <f t="shared" si="23"/>
        <v>ไม่ศึกษา</v>
      </c>
      <c r="L72" s="24" t="str">
        <f t="shared" si="26"/>
        <v xml:space="preserve">  </v>
      </c>
      <c r="M72" s="24"/>
      <c r="O72" s="11"/>
    </row>
    <row r="73" spans="1:15" s="9" customFormat="1" ht="20.25" customHeight="1" x14ac:dyDescent="0.5">
      <c r="A73" s="26"/>
      <c r="B73" s="27"/>
      <c r="C73" s="28" t="s">
        <v>352</v>
      </c>
      <c r="D73" s="29" t="s">
        <v>131</v>
      </c>
      <c r="E73" s="30" t="s">
        <v>869</v>
      </c>
      <c r="F73" s="24" t="s">
        <v>119</v>
      </c>
      <c r="G73" s="24">
        <f t="shared" si="25"/>
        <v>0</v>
      </c>
      <c r="H73" s="24" t="str">
        <f>IFERROR(VLOOKUP(C73,'ข้อมูลใน regis สัตววิทยา'!$A$2:$G$77,6,FALSE)," ")</f>
        <v xml:space="preserve"> </v>
      </c>
      <c r="I73" s="24" t="str">
        <f>IFERROR(VLOOKUP(C73,'ข้อมูลใน regis สัตววิทยา'!$A$2:$G$77,7,FALSE)," ")</f>
        <v xml:space="preserve"> </v>
      </c>
      <c r="J73" s="24" t="str">
        <f>IFERROR(VLOOKUP(C73,'ข้อมูลใน regis สัตววิทยา'!$A$2:$G$77,4,FALSE),"  ")</f>
        <v xml:space="preserve">  </v>
      </c>
      <c r="K73" s="24" t="str">
        <f t="shared" si="23"/>
        <v>ไม่ศึกษา</v>
      </c>
      <c r="L73" s="24" t="str">
        <f t="shared" si="26"/>
        <v xml:space="preserve">  </v>
      </c>
      <c r="M73" s="24"/>
      <c r="O73" s="11"/>
    </row>
    <row r="74" spans="1:15" s="9" customFormat="1" ht="20.25" customHeight="1" x14ac:dyDescent="0.5">
      <c r="A74" s="26"/>
      <c r="B74" s="27"/>
      <c r="C74" s="28" t="s">
        <v>353</v>
      </c>
      <c r="D74" s="29" t="s">
        <v>121</v>
      </c>
      <c r="E74" s="30" t="s">
        <v>874</v>
      </c>
      <c r="F74" s="24">
        <v>1</v>
      </c>
      <c r="G74" s="24">
        <f t="shared" si="25"/>
        <v>0</v>
      </c>
      <c r="H74" s="24" t="str">
        <f>IFERROR(VLOOKUP(C74,'ข้อมูลใน regis สัตววิทยา'!$A$2:$G$77,6,FALSE)," ")</f>
        <v xml:space="preserve"> </v>
      </c>
      <c r="I74" s="24" t="str">
        <f>IFERROR(VLOOKUP(C74,'ข้อมูลใน regis สัตววิทยา'!$A$2:$G$77,7,FALSE)," ")</f>
        <v xml:space="preserve"> </v>
      </c>
      <c r="J74" s="24" t="str">
        <f>IFERROR(VLOOKUP(C74,'ข้อมูลใน regis สัตววิทยา'!$A$2:$G$77,4,FALSE),"  ")</f>
        <v xml:space="preserve">  </v>
      </c>
      <c r="K74" s="24" t="str">
        <f t="shared" si="23"/>
        <v>ไม่ศึกษา</v>
      </c>
      <c r="L74" s="24" t="str">
        <f t="shared" si="26"/>
        <v xml:space="preserve">  </v>
      </c>
      <c r="M74" s="24"/>
      <c r="O74" s="11"/>
    </row>
    <row r="75" spans="1:15" s="9" customFormat="1" ht="20.25" customHeight="1" x14ac:dyDescent="0.5">
      <c r="A75" s="26"/>
      <c r="B75" s="27"/>
      <c r="C75" s="28" t="s">
        <v>354</v>
      </c>
      <c r="D75" s="29" t="s">
        <v>133</v>
      </c>
      <c r="E75" s="30" t="s">
        <v>875</v>
      </c>
      <c r="F75" s="24" t="s">
        <v>142</v>
      </c>
      <c r="G75" s="24">
        <f t="shared" si="25"/>
        <v>0</v>
      </c>
      <c r="H75" s="24" t="str">
        <f>IFERROR(VLOOKUP(C75,'ข้อมูลใน regis สัตววิทยา'!$A$2:$G$77,6,FALSE)," ")</f>
        <v xml:space="preserve"> </v>
      </c>
      <c r="I75" s="24" t="str">
        <f>IFERROR(VLOOKUP(C75,'ข้อมูลใน regis สัตววิทยา'!$A$2:$G$77,7,FALSE)," ")</f>
        <v xml:space="preserve"> </v>
      </c>
      <c r="J75" s="24" t="str">
        <f>IFERROR(VLOOKUP(C75,'ข้อมูลใน regis สัตววิทยา'!$A$2:$G$77,4,FALSE),"  ")</f>
        <v xml:space="preserve">  </v>
      </c>
      <c r="K75" s="24" t="str">
        <f t="shared" si="23"/>
        <v>ไม่ศึกษา</v>
      </c>
      <c r="L75" s="24" t="str">
        <f t="shared" si="26"/>
        <v xml:space="preserve">  </v>
      </c>
      <c r="M75" s="24"/>
      <c r="O75" s="11"/>
    </row>
    <row r="76" spans="1:15" s="9" customFormat="1" ht="20.25" customHeight="1" x14ac:dyDescent="0.5">
      <c r="A76" s="26"/>
      <c r="B76" s="27"/>
      <c r="C76" s="28" t="s">
        <v>296</v>
      </c>
      <c r="D76" s="29" t="s">
        <v>108</v>
      </c>
      <c r="E76" s="30" t="s">
        <v>857</v>
      </c>
      <c r="F76" s="24" t="s">
        <v>119</v>
      </c>
      <c r="G76" s="24">
        <f t="shared" si="25"/>
        <v>0</v>
      </c>
      <c r="H76" s="24" t="str">
        <f>IFERROR(VLOOKUP(C76,'ข้อมูลใน regis สัตววิทยา'!$A$2:$G$77,6,FALSE)," ")</f>
        <v xml:space="preserve"> </v>
      </c>
      <c r="I76" s="24" t="str">
        <f>IFERROR(VLOOKUP(C76,'ข้อมูลใน regis สัตววิทยา'!$A$2:$G$77,7,FALSE)," ")</f>
        <v xml:space="preserve"> </v>
      </c>
      <c r="J76" s="24" t="str">
        <f>IFERROR(VLOOKUP(C76,'ข้อมูลใน regis สัตววิทยา'!$A$2:$G$77,4,FALSE),"  ")</f>
        <v xml:space="preserve">  </v>
      </c>
      <c r="K76" s="24" t="str">
        <f t="shared" si="23"/>
        <v>ไม่ศึกษา</v>
      </c>
      <c r="L76" s="24" t="str">
        <f t="shared" si="26"/>
        <v xml:space="preserve">  </v>
      </c>
      <c r="M76" s="24"/>
      <c r="O76" s="11"/>
    </row>
    <row r="77" spans="1:15" s="9" customFormat="1" ht="20.25" customHeight="1" x14ac:dyDescent="0.5">
      <c r="A77" s="26"/>
      <c r="B77" s="27"/>
      <c r="C77" s="28" t="s">
        <v>297</v>
      </c>
      <c r="D77" s="29" t="s">
        <v>110</v>
      </c>
      <c r="E77" s="30" t="s">
        <v>858</v>
      </c>
      <c r="F77" s="24" t="s">
        <v>137</v>
      </c>
      <c r="G77" s="24">
        <f t="shared" si="25"/>
        <v>0</v>
      </c>
      <c r="H77" s="24" t="str">
        <f>IFERROR(VLOOKUP(C77,'ข้อมูลใน regis สัตววิทยา'!$A$2:$G$77,6,FALSE)," ")</f>
        <v xml:space="preserve"> </v>
      </c>
      <c r="I77" s="24" t="str">
        <f>IFERROR(VLOOKUP(C77,'ข้อมูลใน regis สัตววิทยา'!$A$2:$G$77,7,FALSE)," ")</f>
        <v xml:space="preserve"> </v>
      </c>
      <c r="J77" s="24" t="str">
        <f>IFERROR(VLOOKUP(C77,'ข้อมูลใน regis สัตววิทยา'!$A$2:$G$77,4,FALSE),"  ")</f>
        <v xml:space="preserve">  </v>
      </c>
      <c r="K77" s="24" t="str">
        <f t="shared" si="23"/>
        <v>ไม่ศึกษา</v>
      </c>
      <c r="L77" s="24" t="str">
        <f t="shared" si="26"/>
        <v xml:space="preserve">  </v>
      </c>
      <c r="M77" s="24"/>
      <c r="O77" s="11"/>
    </row>
    <row r="78" spans="1:15" s="9" customFormat="1" ht="20.25" customHeight="1" x14ac:dyDescent="0.5">
      <c r="A78" s="26"/>
      <c r="B78" s="27"/>
      <c r="C78" s="28" t="s">
        <v>298</v>
      </c>
      <c r="D78" s="29" t="s">
        <v>112</v>
      </c>
      <c r="E78" s="30" t="s">
        <v>862</v>
      </c>
      <c r="F78" s="24" t="s">
        <v>139</v>
      </c>
      <c r="G78" s="24">
        <f t="shared" si="25"/>
        <v>0</v>
      </c>
      <c r="H78" s="24" t="str">
        <f>IFERROR(VLOOKUP(C78,'ข้อมูลใน regis สัตววิทยา'!$A$2:$G$77,6,FALSE)," ")</f>
        <v xml:space="preserve"> </v>
      </c>
      <c r="I78" s="24" t="str">
        <f>IFERROR(VLOOKUP(C78,'ข้อมูลใน regis สัตววิทยา'!$A$2:$G$77,7,FALSE)," ")</f>
        <v xml:space="preserve"> </v>
      </c>
      <c r="J78" s="24" t="str">
        <f>IFERROR(VLOOKUP(C78,'ข้อมูลใน regis สัตววิทยา'!$A$2:$G$77,4,FALSE),"  ")</f>
        <v xml:space="preserve">  </v>
      </c>
      <c r="K78" s="24" t="str">
        <f t="shared" si="23"/>
        <v>ไม่ศึกษา</v>
      </c>
      <c r="L78" s="24" t="str">
        <f t="shared" si="26"/>
        <v xml:space="preserve">  </v>
      </c>
      <c r="M78" s="24"/>
      <c r="O78" s="11"/>
    </row>
    <row r="79" spans="1:15" s="9" customFormat="1" ht="20.25" customHeight="1" x14ac:dyDescent="0.5">
      <c r="A79" s="26"/>
      <c r="B79" s="27"/>
      <c r="C79" s="28" t="s">
        <v>299</v>
      </c>
      <c r="D79" s="35" t="s">
        <v>114</v>
      </c>
      <c r="E79" s="30" t="s">
        <v>956</v>
      </c>
      <c r="F79" s="24" t="s">
        <v>138</v>
      </c>
      <c r="G79" s="24">
        <f t="shared" si="25"/>
        <v>0</v>
      </c>
      <c r="H79" s="24" t="str">
        <f>IFERROR(VLOOKUP(C79,'ข้อมูลใน regis สัตววิทยา'!$A$2:$G$77,6,FALSE)," ")</f>
        <v xml:space="preserve"> </v>
      </c>
      <c r="I79" s="24" t="str">
        <f>IFERROR(VLOOKUP(C79,'ข้อมูลใน regis สัตววิทยา'!$A$2:$G$77,7,FALSE)," ")</f>
        <v xml:space="preserve"> </v>
      </c>
      <c r="J79" s="24" t="str">
        <f>IFERROR(VLOOKUP(C79,'ข้อมูลใน regis สัตววิทยา'!$A$2:$G$77,4,FALSE),"  ")</f>
        <v xml:space="preserve">  </v>
      </c>
      <c r="K79" s="24" t="str">
        <f t="shared" si="23"/>
        <v>ไม่ศึกษา</v>
      </c>
      <c r="L79" s="24" t="str">
        <f t="shared" si="26"/>
        <v xml:space="preserve">  </v>
      </c>
      <c r="M79" s="24"/>
      <c r="O79" s="11"/>
    </row>
    <row r="80" spans="1:15" s="9" customFormat="1" ht="20.25" customHeight="1" x14ac:dyDescent="0.5">
      <c r="A80" s="26"/>
      <c r="B80" s="27"/>
      <c r="C80" s="28" t="s">
        <v>300</v>
      </c>
      <c r="D80" s="29" t="s">
        <v>116</v>
      </c>
      <c r="E80" s="30" t="s">
        <v>873</v>
      </c>
      <c r="F80" s="24" t="s">
        <v>119</v>
      </c>
      <c r="G80" s="24">
        <f t="shared" si="25"/>
        <v>0</v>
      </c>
      <c r="H80" s="24" t="str">
        <f>IFERROR(VLOOKUP(C80,'ข้อมูลใน regis สัตววิทยา'!$A$2:$G$77,6,FALSE)," ")</f>
        <v xml:space="preserve"> </v>
      </c>
      <c r="I80" s="24" t="str">
        <f>IFERROR(VLOOKUP(C80,'ข้อมูลใน regis สัตววิทยา'!$A$2:$G$77,7,FALSE)," ")</f>
        <v xml:space="preserve"> </v>
      </c>
      <c r="J80" s="24" t="str">
        <f>IFERROR(VLOOKUP(C80,'ข้อมูลใน regis สัตววิทยา'!$A$2:$G$77,4,FALSE),"  ")</f>
        <v xml:space="preserve">  </v>
      </c>
      <c r="K80" s="24" t="str">
        <f t="shared" si="23"/>
        <v>ไม่ศึกษา</v>
      </c>
      <c r="L80" s="24" t="str">
        <f t="shared" si="26"/>
        <v xml:space="preserve">  </v>
      </c>
      <c r="M80" s="24"/>
      <c r="O80" s="11"/>
    </row>
    <row r="81" spans="1:14" ht="20.25" customHeight="1" x14ac:dyDescent="0.5">
      <c r="A81" s="26"/>
      <c r="B81" s="34" t="s">
        <v>270</v>
      </c>
      <c r="C81" s="36"/>
      <c r="D81" s="29"/>
      <c r="E81" s="30"/>
      <c r="F81" s="24"/>
      <c r="G81" s="24">
        <f>SUM(G82+G83+G84+G85+G86+G87+G88+G89+G90+G91+G92+G93+G94+G95+G96+G97+G98+G99+G100+G101+G102+G103+G104+G105+G106+G107+G108+G109+G110+G111+G112)</f>
        <v>0</v>
      </c>
      <c r="H81" s="24"/>
      <c r="I81" s="24"/>
      <c r="J81" s="24"/>
      <c r="K81" s="24"/>
      <c r="L81" s="24"/>
      <c r="M81" s="24" t="str">
        <f>IF((G81-N81)&gt;=0,"ครบ","ไม่ครบ")</f>
        <v>ไม่ครบ</v>
      </c>
      <c r="N81" s="9">
        <v>10</v>
      </c>
    </row>
    <row r="82" spans="1:14" ht="20.25" customHeight="1" x14ac:dyDescent="0.5">
      <c r="A82" s="26"/>
      <c r="B82" s="27"/>
      <c r="C82" s="28" t="s">
        <v>358</v>
      </c>
      <c r="D82" s="29" t="s">
        <v>186</v>
      </c>
      <c r="E82" s="30" t="s">
        <v>919</v>
      </c>
      <c r="F82" s="24" t="s">
        <v>136</v>
      </c>
      <c r="G82" s="24">
        <f t="shared" ref="G82:G112" si="27">IF(K82&lt;&gt;"ไม่ศึกษา",LEFT(F82,1),0)</f>
        <v>0</v>
      </c>
      <c r="H82" s="24" t="str">
        <f>IFERROR(VLOOKUP(C82,'ข้อมูลใน regis สัตววิทยา'!$A$2:$G$77,6,FALSE)," ")</f>
        <v xml:space="preserve"> </v>
      </c>
      <c r="I82" s="24" t="str">
        <f>IFERROR(VLOOKUP(C82,'ข้อมูลใน regis สัตววิทยา'!$A$2:$G$77,7,FALSE)," ")</f>
        <v xml:space="preserve"> </v>
      </c>
      <c r="J82" s="24" t="str">
        <f>IFERROR(VLOOKUP(C82,'ข้อมูลใน regis สัตววิทยา'!$A$2:$G$77,4,FALSE),"  ")</f>
        <v xml:space="preserve">  </v>
      </c>
      <c r="K82" s="24" t="str">
        <f t="shared" si="23"/>
        <v>ไม่ศึกษา</v>
      </c>
      <c r="L82" s="24" t="str">
        <f t="shared" ref="L82:L112" si="28">IF(K82="ผ่าน","  ",IF(K82="ไม่ศึกษา","  ",IF(K82="กำลังศึกษา"," ",K82*G82)))</f>
        <v xml:space="preserve">  </v>
      </c>
      <c r="M82" s="24"/>
    </row>
    <row r="83" spans="1:14" ht="20.25" customHeight="1" x14ac:dyDescent="0.5">
      <c r="A83" s="26"/>
      <c r="B83" s="27"/>
      <c r="C83" s="28" t="s">
        <v>359</v>
      </c>
      <c r="D83" s="29" t="s">
        <v>188</v>
      </c>
      <c r="E83" s="30" t="s">
        <v>924</v>
      </c>
      <c r="F83" s="24" t="s">
        <v>136</v>
      </c>
      <c r="G83" s="24">
        <f t="shared" si="27"/>
        <v>0</v>
      </c>
      <c r="H83" s="24" t="str">
        <f>IFERROR(VLOOKUP(C83,'ข้อมูลใน regis สัตววิทยา'!$A$2:$G$77,6,FALSE)," ")</f>
        <v xml:space="preserve"> </v>
      </c>
      <c r="I83" s="24" t="str">
        <f>IFERROR(VLOOKUP(C83,'ข้อมูลใน regis สัตววิทยา'!$A$2:$G$77,7,FALSE)," ")</f>
        <v xml:space="preserve"> </v>
      </c>
      <c r="J83" s="24" t="str">
        <f>IFERROR(VLOOKUP(C83,'ข้อมูลใน regis สัตววิทยา'!$A$2:$G$77,4,FALSE),"  ")</f>
        <v xml:space="preserve">  </v>
      </c>
      <c r="K83" s="24" t="str">
        <f t="shared" si="23"/>
        <v>ไม่ศึกษา</v>
      </c>
      <c r="L83" s="24" t="str">
        <f t="shared" si="28"/>
        <v xml:space="preserve">  </v>
      </c>
      <c r="M83" s="24"/>
    </row>
    <row r="84" spans="1:14" ht="20.25" customHeight="1" x14ac:dyDescent="0.5">
      <c r="A84" s="26"/>
      <c r="B84" s="27"/>
      <c r="C84" s="28" t="s">
        <v>360</v>
      </c>
      <c r="D84" s="29" t="s">
        <v>190</v>
      </c>
      <c r="E84" s="30" t="s">
        <v>925</v>
      </c>
      <c r="F84" s="24" t="s">
        <v>139</v>
      </c>
      <c r="G84" s="24">
        <f t="shared" si="27"/>
        <v>0</v>
      </c>
      <c r="H84" s="24" t="str">
        <f>IFERROR(VLOOKUP(C84,'ข้อมูลใน regis สัตววิทยา'!$A$2:$G$77,6,FALSE)," ")</f>
        <v xml:space="preserve"> </v>
      </c>
      <c r="I84" s="24" t="str">
        <f>IFERROR(VLOOKUP(C84,'ข้อมูลใน regis สัตววิทยา'!$A$2:$G$77,7,FALSE)," ")</f>
        <v xml:space="preserve"> </v>
      </c>
      <c r="J84" s="24" t="str">
        <f>IFERROR(VLOOKUP(C84,'ข้อมูลใน regis สัตววิทยา'!$A$2:$G$77,4,FALSE),"  ")</f>
        <v xml:space="preserve">  </v>
      </c>
      <c r="K84" s="24" t="str">
        <f t="shared" si="23"/>
        <v>ไม่ศึกษา</v>
      </c>
      <c r="L84" s="24" t="str">
        <f t="shared" si="28"/>
        <v xml:space="preserve">  </v>
      </c>
      <c r="M84" s="24"/>
    </row>
    <row r="85" spans="1:14" ht="20.25" customHeight="1" x14ac:dyDescent="0.5">
      <c r="A85" s="26"/>
      <c r="B85" s="27"/>
      <c r="C85" s="28" t="s">
        <v>361</v>
      </c>
      <c r="D85" s="29" t="s">
        <v>192</v>
      </c>
      <c r="E85" s="30" t="s">
        <v>926</v>
      </c>
      <c r="F85" s="24" t="s">
        <v>136</v>
      </c>
      <c r="G85" s="24">
        <f t="shared" si="27"/>
        <v>0</v>
      </c>
      <c r="H85" s="24" t="str">
        <f>IFERROR(VLOOKUP(C85,'ข้อมูลใน regis สัตววิทยา'!$A$2:$G$77,6,FALSE)," ")</f>
        <v xml:space="preserve"> </v>
      </c>
      <c r="I85" s="24" t="str">
        <f>IFERROR(VLOOKUP(C85,'ข้อมูลใน regis สัตววิทยา'!$A$2:$G$77,7,FALSE)," ")</f>
        <v xml:space="preserve"> </v>
      </c>
      <c r="J85" s="24" t="str">
        <f>IFERROR(VLOOKUP(C85,'ข้อมูลใน regis สัตววิทยา'!$A$2:$G$77,4,FALSE),"  ")</f>
        <v xml:space="preserve">  </v>
      </c>
      <c r="K85" s="24" t="str">
        <f t="shared" si="23"/>
        <v>ไม่ศึกษา</v>
      </c>
      <c r="L85" s="24" t="str">
        <f t="shared" si="28"/>
        <v xml:space="preserve">  </v>
      </c>
      <c r="M85" s="24"/>
    </row>
    <row r="86" spans="1:14" ht="20.25" customHeight="1" x14ac:dyDescent="0.5">
      <c r="A86" s="26"/>
      <c r="B86" s="27"/>
      <c r="C86" s="28" t="s">
        <v>362</v>
      </c>
      <c r="D86" s="29" t="s">
        <v>194</v>
      </c>
      <c r="E86" s="30" t="s">
        <v>927</v>
      </c>
      <c r="F86" s="24" t="s">
        <v>250</v>
      </c>
      <c r="G86" s="24">
        <f t="shared" si="27"/>
        <v>0</v>
      </c>
      <c r="H86" s="24" t="str">
        <f>IFERROR(VLOOKUP(C86,'ข้อมูลใน regis สัตววิทยา'!$A$2:$G$77,6,FALSE)," ")</f>
        <v xml:space="preserve"> </v>
      </c>
      <c r="I86" s="24" t="str">
        <f>IFERROR(VLOOKUP(C86,'ข้อมูลใน regis สัตววิทยา'!$A$2:$G$77,7,FALSE)," ")</f>
        <v xml:space="preserve"> </v>
      </c>
      <c r="J86" s="24" t="str">
        <f>IFERROR(VLOOKUP(C86,'ข้อมูลใน regis สัตววิทยา'!$A$2:$G$77,4,FALSE),"  ")</f>
        <v xml:space="preserve">  </v>
      </c>
      <c r="K86" s="24" t="str">
        <f t="shared" si="23"/>
        <v>ไม่ศึกษา</v>
      </c>
      <c r="L86" s="24" t="str">
        <f t="shared" si="28"/>
        <v xml:space="preserve">  </v>
      </c>
      <c r="M86" s="24"/>
    </row>
    <row r="87" spans="1:14" ht="20.25" customHeight="1" x14ac:dyDescent="0.5">
      <c r="A87" s="26"/>
      <c r="B87" s="27"/>
      <c r="C87" s="28" t="s">
        <v>363</v>
      </c>
      <c r="D87" s="29" t="s">
        <v>196</v>
      </c>
      <c r="E87" s="30" t="s">
        <v>922</v>
      </c>
      <c r="F87" s="24" t="s">
        <v>139</v>
      </c>
      <c r="G87" s="24">
        <f t="shared" si="27"/>
        <v>0</v>
      </c>
      <c r="H87" s="24" t="str">
        <f>IFERROR(VLOOKUP(C87,'ข้อมูลใน regis สัตววิทยา'!$A$2:$G$77,6,FALSE)," ")</f>
        <v xml:space="preserve"> </v>
      </c>
      <c r="I87" s="24" t="str">
        <f>IFERROR(VLOOKUP(C87,'ข้อมูลใน regis สัตววิทยา'!$A$2:$G$77,7,FALSE)," ")</f>
        <v xml:space="preserve"> </v>
      </c>
      <c r="J87" s="24" t="str">
        <f>IFERROR(VLOOKUP(C87,'ข้อมูลใน regis สัตววิทยา'!$A$2:$G$77,4,FALSE),"  ")</f>
        <v xml:space="preserve">  </v>
      </c>
      <c r="K87" s="24" t="str">
        <f t="shared" si="23"/>
        <v>ไม่ศึกษา</v>
      </c>
      <c r="L87" s="24" t="str">
        <f t="shared" si="28"/>
        <v xml:space="preserve">  </v>
      </c>
      <c r="M87" s="24"/>
    </row>
    <row r="88" spans="1:14" ht="20.25" customHeight="1" x14ac:dyDescent="0.5">
      <c r="A88" s="26"/>
      <c r="B88" s="27"/>
      <c r="C88" s="28" t="s">
        <v>364</v>
      </c>
      <c r="D88" s="29" t="s">
        <v>198</v>
      </c>
      <c r="E88" s="30" t="s">
        <v>928</v>
      </c>
      <c r="F88" s="24" t="s">
        <v>136</v>
      </c>
      <c r="G88" s="24">
        <f t="shared" si="27"/>
        <v>0</v>
      </c>
      <c r="H88" s="24" t="str">
        <f>IFERROR(VLOOKUP(C88,'ข้อมูลใน regis สัตววิทยา'!$A$2:$G$77,6,FALSE)," ")</f>
        <v xml:space="preserve"> </v>
      </c>
      <c r="I88" s="24" t="str">
        <f>IFERROR(VLOOKUP(C88,'ข้อมูลใน regis สัตววิทยา'!$A$2:$G$77,7,FALSE)," ")</f>
        <v xml:space="preserve"> </v>
      </c>
      <c r="J88" s="24" t="str">
        <f>IFERROR(VLOOKUP(C88,'ข้อมูลใน regis สัตววิทยา'!$A$2:$G$77,4,FALSE),"  ")</f>
        <v xml:space="preserve">  </v>
      </c>
      <c r="K88" s="24" t="str">
        <f t="shared" si="23"/>
        <v>ไม่ศึกษา</v>
      </c>
      <c r="L88" s="24" t="str">
        <f t="shared" si="28"/>
        <v xml:space="preserve">  </v>
      </c>
      <c r="M88" s="24"/>
    </row>
    <row r="89" spans="1:14" ht="20.25" customHeight="1" x14ac:dyDescent="0.5">
      <c r="A89" s="26"/>
      <c r="B89" s="27"/>
      <c r="C89" s="28" t="s">
        <v>365</v>
      </c>
      <c r="D89" s="29" t="s">
        <v>200</v>
      </c>
      <c r="E89" s="30" t="s">
        <v>929</v>
      </c>
      <c r="F89" s="24" t="s">
        <v>251</v>
      </c>
      <c r="G89" s="24">
        <f t="shared" si="27"/>
        <v>0</v>
      </c>
      <c r="H89" s="24" t="str">
        <f>IFERROR(VLOOKUP(C89,'ข้อมูลใน regis สัตววิทยา'!$A$2:$G$77,6,FALSE)," ")</f>
        <v xml:space="preserve"> </v>
      </c>
      <c r="I89" s="24" t="str">
        <f>IFERROR(VLOOKUP(C89,'ข้อมูลใน regis สัตววิทยา'!$A$2:$G$77,7,FALSE)," ")</f>
        <v xml:space="preserve"> </v>
      </c>
      <c r="J89" s="24" t="str">
        <f>IFERROR(VLOOKUP(C89,'ข้อมูลใน regis สัตววิทยา'!$A$2:$G$77,4,FALSE),"  ")</f>
        <v xml:space="preserve">  </v>
      </c>
      <c r="K89" s="24" t="str">
        <f t="shared" si="23"/>
        <v>ไม่ศึกษา</v>
      </c>
      <c r="L89" s="24" t="str">
        <f t="shared" si="28"/>
        <v xml:space="preserve">  </v>
      </c>
      <c r="M89" s="24"/>
    </row>
    <row r="90" spans="1:14" ht="20.25" customHeight="1" x14ac:dyDescent="0.5">
      <c r="A90" s="26"/>
      <c r="B90" s="27"/>
      <c r="C90" s="28" t="s">
        <v>366</v>
      </c>
      <c r="D90" s="29" t="s">
        <v>202</v>
      </c>
      <c r="E90" s="30" t="s">
        <v>930</v>
      </c>
      <c r="F90" s="24" t="s">
        <v>119</v>
      </c>
      <c r="G90" s="24">
        <f t="shared" si="27"/>
        <v>0</v>
      </c>
      <c r="H90" s="24" t="str">
        <f>IFERROR(VLOOKUP(C90,'ข้อมูลใน regis สัตววิทยา'!$A$2:$G$77,6,FALSE)," ")</f>
        <v xml:space="preserve"> </v>
      </c>
      <c r="I90" s="24" t="str">
        <f>IFERROR(VLOOKUP(C90,'ข้อมูลใน regis สัตววิทยา'!$A$2:$G$77,7,FALSE)," ")</f>
        <v xml:space="preserve"> </v>
      </c>
      <c r="J90" s="24" t="str">
        <f>IFERROR(VLOOKUP(C90,'ข้อมูลใน regis สัตววิทยา'!$A$2:$G$77,4,FALSE),"  ")</f>
        <v xml:space="preserve">  </v>
      </c>
      <c r="K90" s="24" t="str">
        <f t="shared" si="23"/>
        <v>ไม่ศึกษา</v>
      </c>
      <c r="L90" s="24" t="str">
        <f t="shared" si="28"/>
        <v xml:space="preserve">  </v>
      </c>
      <c r="M90" s="24"/>
    </row>
    <row r="91" spans="1:14" ht="20.25" customHeight="1" x14ac:dyDescent="0.5">
      <c r="A91" s="26"/>
      <c r="B91" s="27"/>
      <c r="C91" s="28" t="s">
        <v>367</v>
      </c>
      <c r="D91" s="29" t="s">
        <v>204</v>
      </c>
      <c r="E91" s="30" t="s">
        <v>931</v>
      </c>
      <c r="F91" s="24" t="s">
        <v>136</v>
      </c>
      <c r="G91" s="24">
        <f t="shared" si="27"/>
        <v>0</v>
      </c>
      <c r="H91" s="24" t="str">
        <f>IFERROR(VLOOKUP(C91,'ข้อมูลใน regis สัตววิทยา'!$A$2:$G$77,6,FALSE)," ")</f>
        <v xml:space="preserve"> </v>
      </c>
      <c r="I91" s="24" t="str">
        <f>IFERROR(VLOOKUP(C91,'ข้อมูลใน regis สัตววิทยา'!$A$2:$G$77,7,FALSE)," ")</f>
        <v xml:space="preserve"> </v>
      </c>
      <c r="J91" s="24" t="str">
        <f>IFERROR(VLOOKUP(C91,'ข้อมูลใน regis สัตววิทยา'!$A$2:$G$77,4,FALSE),"  ")</f>
        <v xml:space="preserve">  </v>
      </c>
      <c r="K91" s="24" t="str">
        <f t="shared" si="23"/>
        <v>ไม่ศึกษา</v>
      </c>
      <c r="L91" s="24" t="str">
        <f t="shared" si="28"/>
        <v xml:space="preserve">  </v>
      </c>
      <c r="M91" s="24"/>
    </row>
    <row r="92" spans="1:14" ht="20.25" customHeight="1" x14ac:dyDescent="0.5">
      <c r="A92" s="26"/>
      <c r="B92" s="27"/>
      <c r="C92" s="28" t="s">
        <v>368</v>
      </c>
      <c r="D92" s="35" t="s">
        <v>206</v>
      </c>
      <c r="E92" s="30" t="s">
        <v>932</v>
      </c>
      <c r="F92" s="24" t="s">
        <v>136</v>
      </c>
      <c r="G92" s="24">
        <f t="shared" si="27"/>
        <v>0</v>
      </c>
      <c r="H92" s="24" t="str">
        <f>IFERROR(VLOOKUP(C92,'ข้อมูลใน regis สัตววิทยา'!$A$2:$G$77,6,FALSE)," ")</f>
        <v xml:space="preserve"> </v>
      </c>
      <c r="I92" s="24" t="str">
        <f>IFERROR(VLOOKUP(C92,'ข้อมูลใน regis สัตววิทยา'!$A$2:$G$77,7,FALSE)," ")</f>
        <v xml:space="preserve"> </v>
      </c>
      <c r="J92" s="24" t="str">
        <f>IFERROR(VLOOKUP(C92,'ข้อมูลใน regis สัตววิทยา'!$A$2:$G$77,4,FALSE),"  ")</f>
        <v xml:space="preserve">  </v>
      </c>
      <c r="K92" s="24" t="str">
        <f t="shared" si="23"/>
        <v>ไม่ศึกษา</v>
      </c>
      <c r="L92" s="24" t="str">
        <f t="shared" si="28"/>
        <v xml:space="preserve">  </v>
      </c>
      <c r="M92" s="24"/>
    </row>
    <row r="93" spans="1:14" ht="20.25" customHeight="1" x14ac:dyDescent="0.5">
      <c r="A93" s="26"/>
      <c r="B93" s="27"/>
      <c r="C93" s="28" t="s">
        <v>369</v>
      </c>
      <c r="D93" s="29" t="s">
        <v>208</v>
      </c>
      <c r="E93" s="30" t="s">
        <v>933</v>
      </c>
      <c r="F93" s="24" t="s">
        <v>136</v>
      </c>
      <c r="G93" s="24">
        <f t="shared" si="27"/>
        <v>0</v>
      </c>
      <c r="H93" s="24" t="str">
        <f>IFERROR(VLOOKUP(C93,'ข้อมูลใน regis สัตววิทยา'!$A$2:$G$77,6,FALSE)," ")</f>
        <v xml:space="preserve"> </v>
      </c>
      <c r="I93" s="24" t="str">
        <f>IFERROR(VLOOKUP(C93,'ข้อมูลใน regis สัตววิทยา'!$A$2:$G$77,7,FALSE)," ")</f>
        <v xml:space="preserve"> </v>
      </c>
      <c r="J93" s="24" t="str">
        <f>IFERROR(VLOOKUP(C93,'ข้อมูลใน regis สัตววิทยา'!$A$2:$G$77,4,FALSE),"  ")</f>
        <v xml:space="preserve">  </v>
      </c>
      <c r="K93" s="24" t="str">
        <f t="shared" si="23"/>
        <v>ไม่ศึกษา</v>
      </c>
      <c r="L93" s="24" t="str">
        <f t="shared" si="28"/>
        <v xml:space="preserve">  </v>
      </c>
      <c r="M93" s="24"/>
    </row>
    <row r="94" spans="1:14" ht="20.25" customHeight="1" x14ac:dyDescent="0.5">
      <c r="A94" s="26"/>
      <c r="B94" s="27"/>
      <c r="C94" s="28" t="s">
        <v>370</v>
      </c>
      <c r="D94" s="29" t="s">
        <v>210</v>
      </c>
      <c r="E94" s="30" t="s">
        <v>934</v>
      </c>
      <c r="F94" s="24" t="s">
        <v>136</v>
      </c>
      <c r="G94" s="24">
        <f t="shared" si="27"/>
        <v>0</v>
      </c>
      <c r="H94" s="24" t="str">
        <f>IFERROR(VLOOKUP(C94,'ข้อมูลใน regis สัตววิทยา'!$A$2:$G$77,6,FALSE)," ")</f>
        <v xml:space="preserve"> </v>
      </c>
      <c r="I94" s="24" t="str">
        <f>IFERROR(VLOOKUP(C94,'ข้อมูลใน regis สัตววิทยา'!$A$2:$G$77,7,FALSE)," ")</f>
        <v xml:space="preserve"> </v>
      </c>
      <c r="J94" s="24" t="str">
        <f>IFERROR(VLOOKUP(C94,'ข้อมูลใน regis สัตววิทยา'!$A$2:$G$77,4,FALSE),"  ")</f>
        <v xml:space="preserve">  </v>
      </c>
      <c r="K94" s="24" t="str">
        <f t="shared" si="23"/>
        <v>ไม่ศึกษา</v>
      </c>
      <c r="L94" s="24" t="str">
        <f t="shared" si="28"/>
        <v xml:space="preserve">  </v>
      </c>
      <c r="M94" s="24"/>
    </row>
    <row r="95" spans="1:14" ht="20.25" customHeight="1" x14ac:dyDescent="0.5">
      <c r="A95" s="26"/>
      <c r="B95" s="27"/>
      <c r="C95" s="28" t="s">
        <v>371</v>
      </c>
      <c r="D95" s="29" t="s">
        <v>212</v>
      </c>
      <c r="E95" s="30" t="s">
        <v>935</v>
      </c>
      <c r="F95" s="24" t="s">
        <v>139</v>
      </c>
      <c r="G95" s="24">
        <f t="shared" si="27"/>
        <v>0</v>
      </c>
      <c r="H95" s="24" t="str">
        <f>IFERROR(VLOOKUP(C95,'ข้อมูลใน regis สัตววิทยา'!$A$2:$G$77,6,FALSE)," ")</f>
        <v xml:space="preserve"> </v>
      </c>
      <c r="I95" s="24" t="str">
        <f>IFERROR(VLOOKUP(C95,'ข้อมูลใน regis สัตววิทยา'!$A$2:$G$77,7,FALSE)," ")</f>
        <v xml:space="preserve"> </v>
      </c>
      <c r="J95" s="24" t="str">
        <f>IFERROR(VLOOKUP(C95,'ข้อมูลใน regis สัตววิทยา'!$A$2:$G$77,4,FALSE),"  ")</f>
        <v xml:space="preserve">  </v>
      </c>
      <c r="K95" s="24" t="str">
        <f t="shared" si="23"/>
        <v>ไม่ศึกษา</v>
      </c>
      <c r="L95" s="24" t="str">
        <f t="shared" si="28"/>
        <v xml:space="preserve">  </v>
      </c>
      <c r="M95" s="24"/>
    </row>
    <row r="96" spans="1:14" ht="20.25" customHeight="1" x14ac:dyDescent="0.5">
      <c r="A96" s="26"/>
      <c r="B96" s="27"/>
      <c r="C96" s="28" t="s">
        <v>372</v>
      </c>
      <c r="D96" s="35" t="s">
        <v>214</v>
      </c>
      <c r="E96" s="38" t="s">
        <v>936</v>
      </c>
      <c r="F96" s="24" t="s">
        <v>119</v>
      </c>
      <c r="G96" s="24">
        <f t="shared" si="27"/>
        <v>0</v>
      </c>
      <c r="H96" s="24" t="str">
        <f>IFERROR(VLOOKUP(C96,'ข้อมูลใน regis สัตววิทยา'!$A$2:$G$77,6,FALSE)," ")</f>
        <v xml:space="preserve"> </v>
      </c>
      <c r="I96" s="24" t="str">
        <f>IFERROR(VLOOKUP(C96,'ข้อมูลใน regis สัตววิทยา'!$A$2:$G$77,7,FALSE)," ")</f>
        <v xml:space="preserve"> </v>
      </c>
      <c r="J96" s="24" t="str">
        <f>IFERROR(VLOOKUP(C96,'ข้อมูลใน regis สัตววิทยา'!$A$2:$G$77,4,FALSE),"  ")</f>
        <v xml:space="preserve">  </v>
      </c>
      <c r="K96" s="24" t="str">
        <f t="shared" si="23"/>
        <v>ไม่ศึกษา</v>
      </c>
      <c r="L96" s="24" t="str">
        <f t="shared" si="28"/>
        <v xml:space="preserve">  </v>
      </c>
      <c r="M96" s="24"/>
    </row>
    <row r="97" spans="1:13" ht="20.25" customHeight="1" x14ac:dyDescent="0.5">
      <c r="A97" s="26"/>
      <c r="B97" s="27"/>
      <c r="C97" s="28" t="s">
        <v>373</v>
      </c>
      <c r="D97" s="29" t="s">
        <v>216</v>
      </c>
      <c r="E97" s="30" t="s">
        <v>937</v>
      </c>
      <c r="F97" s="24" t="s">
        <v>136</v>
      </c>
      <c r="G97" s="24">
        <f t="shared" si="27"/>
        <v>0</v>
      </c>
      <c r="H97" s="24" t="str">
        <f>IFERROR(VLOOKUP(C97,'ข้อมูลใน regis สัตววิทยา'!$A$2:$G$77,6,FALSE)," ")</f>
        <v xml:space="preserve"> </v>
      </c>
      <c r="I97" s="24" t="str">
        <f>IFERROR(VLOOKUP(C97,'ข้อมูลใน regis สัตววิทยา'!$A$2:$G$77,7,FALSE)," ")</f>
        <v xml:space="preserve"> </v>
      </c>
      <c r="J97" s="24" t="str">
        <f>IFERROR(VLOOKUP(C97,'ข้อมูลใน regis สัตววิทยา'!$A$2:$G$77,4,FALSE),"  ")</f>
        <v xml:space="preserve">  </v>
      </c>
      <c r="K97" s="24" t="str">
        <f t="shared" si="23"/>
        <v>ไม่ศึกษา</v>
      </c>
      <c r="L97" s="24" t="str">
        <f t="shared" si="28"/>
        <v xml:space="preserve">  </v>
      </c>
      <c r="M97" s="24"/>
    </row>
    <row r="98" spans="1:13" ht="20.25" customHeight="1" x14ac:dyDescent="0.5">
      <c r="A98" s="26"/>
      <c r="B98" s="27"/>
      <c r="C98" s="28" t="s">
        <v>374</v>
      </c>
      <c r="D98" s="29" t="s">
        <v>218</v>
      </c>
      <c r="E98" s="30" t="s">
        <v>938</v>
      </c>
      <c r="F98" s="24" t="s">
        <v>136</v>
      </c>
      <c r="G98" s="24">
        <f t="shared" si="27"/>
        <v>0</v>
      </c>
      <c r="H98" s="24" t="str">
        <f>IFERROR(VLOOKUP(C98,'ข้อมูลใน regis สัตววิทยา'!$A$2:$G$77,6,FALSE)," ")</f>
        <v xml:space="preserve"> </v>
      </c>
      <c r="I98" s="24" t="str">
        <f>IFERROR(VLOOKUP(C98,'ข้อมูลใน regis สัตววิทยา'!$A$2:$G$77,7,FALSE)," ")</f>
        <v xml:space="preserve"> </v>
      </c>
      <c r="J98" s="24" t="str">
        <f>IFERROR(VLOOKUP(C98,'ข้อมูลใน regis สัตววิทยา'!$A$2:$G$77,4,FALSE),"  ")</f>
        <v xml:space="preserve">  </v>
      </c>
      <c r="K98" s="24" t="str">
        <f t="shared" si="23"/>
        <v>ไม่ศึกษา</v>
      </c>
      <c r="L98" s="24" t="str">
        <f t="shared" si="28"/>
        <v xml:space="preserve">  </v>
      </c>
      <c r="M98" s="24"/>
    </row>
    <row r="99" spans="1:13" ht="20.25" customHeight="1" x14ac:dyDescent="0.5">
      <c r="A99" s="26"/>
      <c r="B99" s="27"/>
      <c r="C99" s="28" t="s">
        <v>375</v>
      </c>
      <c r="D99" s="29" t="s">
        <v>220</v>
      </c>
      <c r="E99" s="30" t="s">
        <v>939</v>
      </c>
      <c r="F99" s="39" t="s">
        <v>136</v>
      </c>
      <c r="G99" s="24">
        <f t="shared" si="27"/>
        <v>0</v>
      </c>
      <c r="H99" s="24" t="str">
        <f>IFERROR(VLOOKUP(C99,'ข้อมูลใน regis สัตววิทยา'!$A$2:$G$77,6,FALSE)," ")</f>
        <v xml:space="preserve"> </v>
      </c>
      <c r="I99" s="24" t="str">
        <f>IFERROR(VLOOKUP(C99,'ข้อมูลใน regis สัตววิทยา'!$A$2:$G$77,7,FALSE)," ")</f>
        <v xml:space="preserve"> </v>
      </c>
      <c r="J99" s="24" t="str">
        <f>IFERROR(VLOOKUP(C99,'ข้อมูลใน regis สัตววิทยา'!$A$2:$G$77,4,FALSE),"  ")</f>
        <v xml:space="preserve">  </v>
      </c>
      <c r="K99" s="24" t="str">
        <f t="shared" si="23"/>
        <v>ไม่ศึกษา</v>
      </c>
      <c r="L99" s="24" t="str">
        <f t="shared" si="28"/>
        <v xml:space="preserve">  </v>
      </c>
      <c r="M99" s="24"/>
    </row>
    <row r="100" spans="1:13" ht="20.25" customHeight="1" x14ac:dyDescent="0.5">
      <c r="A100" s="26"/>
      <c r="B100" s="27"/>
      <c r="C100" s="28" t="s">
        <v>376</v>
      </c>
      <c r="D100" s="29" t="s">
        <v>222</v>
      </c>
      <c r="E100" s="30" t="s">
        <v>940</v>
      </c>
      <c r="F100" s="24" t="s">
        <v>136</v>
      </c>
      <c r="G100" s="24">
        <f t="shared" si="27"/>
        <v>0</v>
      </c>
      <c r="H100" s="24" t="str">
        <f>IFERROR(VLOOKUP(C100,'ข้อมูลใน regis สัตววิทยา'!$A$2:$G$77,6,FALSE)," ")</f>
        <v xml:space="preserve"> </v>
      </c>
      <c r="I100" s="24" t="str">
        <f>IFERROR(VLOOKUP(C100,'ข้อมูลใน regis สัตววิทยา'!$A$2:$G$77,7,FALSE)," ")</f>
        <v xml:space="preserve"> </v>
      </c>
      <c r="J100" s="24" t="str">
        <f>IFERROR(VLOOKUP(C100,'ข้อมูลใน regis สัตววิทยา'!$A$2:$G$77,4,FALSE),"  ")</f>
        <v xml:space="preserve">  </v>
      </c>
      <c r="K100" s="24" t="str">
        <f t="shared" si="23"/>
        <v>ไม่ศึกษา</v>
      </c>
      <c r="L100" s="24" t="str">
        <f t="shared" si="28"/>
        <v xml:space="preserve">  </v>
      </c>
      <c r="M100" s="24"/>
    </row>
    <row r="101" spans="1:13" ht="20.25" customHeight="1" x14ac:dyDescent="0.5">
      <c r="A101" s="26"/>
      <c r="B101" s="27"/>
      <c r="C101" s="28" t="s">
        <v>377</v>
      </c>
      <c r="D101" s="29" t="s">
        <v>224</v>
      </c>
      <c r="E101" s="30" t="s">
        <v>923</v>
      </c>
      <c r="F101" s="24" t="s">
        <v>119</v>
      </c>
      <c r="G101" s="24">
        <f t="shared" si="27"/>
        <v>0</v>
      </c>
      <c r="H101" s="24" t="str">
        <f>IFERROR(VLOOKUP(C101,'ข้อมูลใน regis สัตววิทยา'!$A$2:$G$77,6,FALSE)," ")</f>
        <v xml:space="preserve"> </v>
      </c>
      <c r="I101" s="24" t="str">
        <f>IFERROR(VLOOKUP(C101,'ข้อมูลใน regis สัตววิทยา'!$A$2:$G$77,7,FALSE)," ")</f>
        <v xml:space="preserve"> </v>
      </c>
      <c r="J101" s="24" t="str">
        <f>IFERROR(VLOOKUP(C101,'ข้อมูลใน regis สัตววิทยา'!$A$2:$G$77,4,FALSE),"  ")</f>
        <v xml:space="preserve">  </v>
      </c>
      <c r="K101" s="24" t="str">
        <f t="shared" si="23"/>
        <v>ไม่ศึกษา</v>
      </c>
      <c r="L101" s="24" t="str">
        <f t="shared" si="28"/>
        <v xml:space="preserve">  </v>
      </c>
      <c r="M101" s="24"/>
    </row>
    <row r="102" spans="1:13" ht="20.25" customHeight="1" x14ac:dyDescent="0.5">
      <c r="A102" s="26"/>
      <c r="B102" s="27"/>
      <c r="C102" s="28" t="s">
        <v>378</v>
      </c>
      <c r="D102" s="29" t="s">
        <v>226</v>
      </c>
      <c r="E102" s="30" t="s">
        <v>941</v>
      </c>
      <c r="F102" s="24" t="s">
        <v>136</v>
      </c>
      <c r="G102" s="24">
        <f t="shared" si="27"/>
        <v>0</v>
      </c>
      <c r="H102" s="24" t="str">
        <f>IFERROR(VLOOKUP(C102,'ข้อมูลใน regis สัตววิทยา'!$A$2:$G$77,6,FALSE)," ")</f>
        <v xml:space="preserve"> </v>
      </c>
      <c r="I102" s="24" t="str">
        <f>IFERROR(VLOOKUP(C102,'ข้อมูลใน regis สัตววิทยา'!$A$2:$G$77,7,FALSE)," ")</f>
        <v xml:space="preserve"> </v>
      </c>
      <c r="J102" s="24" t="str">
        <f>IFERROR(VLOOKUP(C102,'ข้อมูลใน regis สัตววิทยา'!$A$2:$G$77,4,FALSE),"  ")</f>
        <v xml:space="preserve">  </v>
      </c>
      <c r="K102" s="24" t="str">
        <f t="shared" si="23"/>
        <v>ไม่ศึกษา</v>
      </c>
      <c r="L102" s="24" t="str">
        <f t="shared" si="28"/>
        <v xml:space="preserve">  </v>
      </c>
      <c r="M102" s="24"/>
    </row>
    <row r="103" spans="1:13" ht="20.25" customHeight="1" x14ac:dyDescent="0.5">
      <c r="A103" s="26"/>
      <c r="B103" s="27"/>
      <c r="C103" s="28" t="s">
        <v>379</v>
      </c>
      <c r="D103" s="29" t="s">
        <v>228</v>
      </c>
      <c r="E103" s="30" t="s">
        <v>942</v>
      </c>
      <c r="F103" s="24" t="s">
        <v>119</v>
      </c>
      <c r="G103" s="24">
        <f t="shared" si="27"/>
        <v>0</v>
      </c>
      <c r="H103" s="24" t="str">
        <f>IFERROR(VLOOKUP(C103,'ข้อมูลใน regis สัตววิทยา'!$A$2:$G$77,6,FALSE)," ")</f>
        <v xml:space="preserve"> </v>
      </c>
      <c r="I103" s="24" t="str">
        <f>IFERROR(VLOOKUP(C103,'ข้อมูลใน regis สัตววิทยา'!$A$2:$G$77,7,FALSE)," ")</f>
        <v xml:space="preserve"> </v>
      </c>
      <c r="J103" s="24" t="str">
        <f>IFERROR(VLOOKUP(C103,'ข้อมูลใน regis สัตววิทยา'!$A$2:$G$77,4,FALSE),"  ")</f>
        <v xml:space="preserve">  </v>
      </c>
      <c r="K103" s="24" t="str">
        <f t="shared" si="23"/>
        <v>ไม่ศึกษา</v>
      </c>
      <c r="L103" s="24" t="str">
        <f t="shared" si="28"/>
        <v xml:space="preserve">  </v>
      </c>
      <c r="M103" s="24"/>
    </row>
    <row r="104" spans="1:13" ht="20.25" customHeight="1" x14ac:dyDescent="0.5">
      <c r="A104" s="26"/>
      <c r="B104" s="27"/>
      <c r="C104" s="28" t="s">
        <v>380</v>
      </c>
      <c r="D104" s="29" t="s">
        <v>230</v>
      </c>
      <c r="E104" s="30" t="s">
        <v>943</v>
      </c>
      <c r="F104" s="24" t="s">
        <v>119</v>
      </c>
      <c r="G104" s="24">
        <f t="shared" si="27"/>
        <v>0</v>
      </c>
      <c r="H104" s="24" t="str">
        <f>IFERROR(VLOOKUP(C104,'ข้อมูลใน regis สัตววิทยา'!$A$2:$G$77,6,FALSE)," ")</f>
        <v xml:space="preserve"> </v>
      </c>
      <c r="I104" s="24" t="str">
        <f>IFERROR(VLOOKUP(C104,'ข้อมูลใน regis สัตววิทยา'!$A$2:$G$77,7,FALSE)," ")</f>
        <v xml:space="preserve"> </v>
      </c>
      <c r="J104" s="24" t="str">
        <f>IFERROR(VLOOKUP(C104,'ข้อมูลใน regis สัตววิทยา'!$A$2:$G$77,4,FALSE),"  ")</f>
        <v xml:space="preserve">  </v>
      </c>
      <c r="K104" s="24" t="str">
        <f t="shared" si="23"/>
        <v>ไม่ศึกษา</v>
      </c>
      <c r="L104" s="24" t="str">
        <f t="shared" si="28"/>
        <v xml:space="preserve">  </v>
      </c>
      <c r="M104" s="24"/>
    </row>
    <row r="105" spans="1:13" ht="20.25" customHeight="1" x14ac:dyDescent="0.5">
      <c r="A105" s="26"/>
      <c r="B105" s="27"/>
      <c r="C105" s="28" t="s">
        <v>381</v>
      </c>
      <c r="D105" s="29" t="s">
        <v>232</v>
      </c>
      <c r="E105" s="30" t="s">
        <v>944</v>
      </c>
      <c r="F105" s="24" t="s">
        <v>119</v>
      </c>
      <c r="G105" s="24">
        <f t="shared" si="27"/>
        <v>0</v>
      </c>
      <c r="H105" s="24" t="str">
        <f>IFERROR(VLOOKUP(C105,'ข้อมูลใน regis สัตววิทยา'!$A$2:$G$77,6,FALSE)," ")</f>
        <v xml:space="preserve"> </v>
      </c>
      <c r="I105" s="24" t="str">
        <f>IFERROR(VLOOKUP(C105,'ข้อมูลใน regis สัตววิทยา'!$A$2:$G$77,7,FALSE)," ")</f>
        <v xml:space="preserve"> </v>
      </c>
      <c r="J105" s="24" t="str">
        <f>IFERROR(VLOOKUP(C105,'ข้อมูลใน regis สัตววิทยา'!$A$2:$G$77,4,FALSE),"  ")</f>
        <v xml:space="preserve">  </v>
      </c>
      <c r="K105" s="24" t="str">
        <f t="shared" si="23"/>
        <v>ไม่ศึกษา</v>
      </c>
      <c r="L105" s="24" t="str">
        <f t="shared" si="28"/>
        <v xml:space="preserve">  </v>
      </c>
      <c r="M105" s="24"/>
    </row>
    <row r="106" spans="1:13" ht="20.25" customHeight="1" x14ac:dyDescent="0.5">
      <c r="A106" s="26"/>
      <c r="B106" s="27"/>
      <c r="C106" s="28" t="s">
        <v>382</v>
      </c>
      <c r="D106" s="29" t="s">
        <v>234</v>
      </c>
      <c r="E106" s="30" t="s">
        <v>945</v>
      </c>
      <c r="F106" s="24" t="s">
        <v>119</v>
      </c>
      <c r="G106" s="24">
        <f t="shared" si="27"/>
        <v>0</v>
      </c>
      <c r="H106" s="24" t="str">
        <f>IFERROR(VLOOKUP(C106,'ข้อมูลใน regis สัตววิทยา'!$A$2:$G$77,6,FALSE)," ")</f>
        <v xml:space="preserve"> </v>
      </c>
      <c r="I106" s="24" t="str">
        <f>IFERROR(VLOOKUP(C106,'ข้อมูลใน regis สัตววิทยา'!$A$2:$G$77,7,FALSE)," ")</f>
        <v xml:space="preserve"> </v>
      </c>
      <c r="J106" s="24" t="str">
        <f>IFERROR(VLOOKUP(C106,'ข้อมูลใน regis สัตววิทยา'!$A$2:$G$77,4,FALSE),"  ")</f>
        <v xml:space="preserve">  </v>
      </c>
      <c r="K106" s="24" t="str">
        <f t="shared" si="23"/>
        <v>ไม่ศึกษา</v>
      </c>
      <c r="L106" s="24" t="str">
        <f t="shared" si="28"/>
        <v xml:space="preserve">  </v>
      </c>
      <c r="M106" s="24"/>
    </row>
    <row r="107" spans="1:13" ht="20.25" customHeight="1" x14ac:dyDescent="0.5">
      <c r="A107" s="26"/>
      <c r="B107" s="27"/>
      <c r="C107" s="28" t="s">
        <v>383</v>
      </c>
      <c r="D107" s="29" t="s">
        <v>236</v>
      </c>
      <c r="E107" s="30" t="s">
        <v>946</v>
      </c>
      <c r="F107" s="24" t="s">
        <v>136</v>
      </c>
      <c r="G107" s="24">
        <f t="shared" si="27"/>
        <v>0</v>
      </c>
      <c r="H107" s="24" t="str">
        <f>IFERROR(VLOOKUP(C107,'ข้อมูลใน regis สัตววิทยา'!$A$2:$G$77,6,FALSE)," ")</f>
        <v xml:space="preserve"> </v>
      </c>
      <c r="I107" s="24" t="str">
        <f>IFERROR(VLOOKUP(C107,'ข้อมูลใน regis สัตววิทยา'!$A$2:$G$77,7,FALSE)," ")</f>
        <v xml:space="preserve"> </v>
      </c>
      <c r="J107" s="24" t="str">
        <f>IFERROR(VLOOKUP(C107,'ข้อมูลใน regis สัตววิทยา'!$A$2:$G$77,4,FALSE),"  ")</f>
        <v xml:space="preserve">  </v>
      </c>
      <c r="K107" s="24" t="str">
        <f t="shared" si="23"/>
        <v>ไม่ศึกษา</v>
      </c>
      <c r="L107" s="24" t="str">
        <f t="shared" si="28"/>
        <v xml:space="preserve">  </v>
      </c>
      <c r="M107" s="24"/>
    </row>
    <row r="108" spans="1:13" ht="20.25" customHeight="1" x14ac:dyDescent="0.5">
      <c r="A108" s="26"/>
      <c r="B108" s="27"/>
      <c r="C108" s="28" t="s">
        <v>384</v>
      </c>
      <c r="D108" s="29" t="s">
        <v>238</v>
      </c>
      <c r="E108" s="30" t="s">
        <v>947</v>
      </c>
      <c r="F108" s="24" t="s">
        <v>136</v>
      </c>
      <c r="G108" s="24">
        <f t="shared" si="27"/>
        <v>0</v>
      </c>
      <c r="H108" s="24" t="str">
        <f>IFERROR(VLOOKUP(C108,'ข้อมูลใน regis สัตววิทยา'!$A$2:$G$77,6,FALSE)," ")</f>
        <v xml:space="preserve"> </v>
      </c>
      <c r="I108" s="24" t="str">
        <f>IFERROR(VLOOKUP(C108,'ข้อมูลใน regis สัตววิทยา'!$A$2:$G$77,7,FALSE)," ")</f>
        <v xml:space="preserve"> </v>
      </c>
      <c r="J108" s="24" t="str">
        <f>IFERROR(VLOOKUP(C108,'ข้อมูลใน regis สัตววิทยา'!$A$2:$G$77,4,FALSE),"  ")</f>
        <v xml:space="preserve">  </v>
      </c>
      <c r="K108" s="24" t="str">
        <f t="shared" si="23"/>
        <v>ไม่ศึกษา</v>
      </c>
      <c r="L108" s="24" t="str">
        <f t="shared" si="28"/>
        <v xml:space="preserve">  </v>
      </c>
      <c r="M108" s="24"/>
    </row>
    <row r="109" spans="1:13" ht="20.25" customHeight="1" x14ac:dyDescent="0.5">
      <c r="A109" s="26"/>
      <c r="B109" s="27"/>
      <c r="C109" s="28" t="s">
        <v>385</v>
      </c>
      <c r="D109" s="29" t="s">
        <v>240</v>
      </c>
      <c r="E109" s="30" t="s">
        <v>948</v>
      </c>
      <c r="F109" s="24" t="s">
        <v>119</v>
      </c>
      <c r="G109" s="24">
        <f t="shared" si="27"/>
        <v>0</v>
      </c>
      <c r="H109" s="24" t="str">
        <f>IFERROR(VLOOKUP(C109,'ข้อมูลใน regis สัตววิทยา'!$A$2:$G$77,6,FALSE)," ")</f>
        <v xml:space="preserve"> </v>
      </c>
      <c r="I109" s="24" t="str">
        <f>IFERROR(VLOOKUP(C109,'ข้อมูลใน regis สัตววิทยา'!$A$2:$G$77,7,FALSE)," ")</f>
        <v xml:space="preserve"> </v>
      </c>
      <c r="J109" s="24" t="str">
        <f>IFERROR(VLOOKUP(C109,'ข้อมูลใน regis สัตววิทยา'!$A$2:$G$77,4,FALSE),"  ")</f>
        <v xml:space="preserve">  </v>
      </c>
      <c r="K109" s="24" t="str">
        <f t="shared" ref="K109:K112" si="29">IFERROR(IF(J109="A",4,IF(J109="B+",3.5,IF(J109="B",3,IF(J109="C+",2.5,IF(J109="C",2,IF(J109="D+",1.5,IF(J109="D",1,IF(J109="F",0,IF(J109="N","กำลังศึกษา","ไม่ศึกษา"))))))))),"  ")</f>
        <v>ไม่ศึกษา</v>
      </c>
      <c r="L109" s="24" t="str">
        <f t="shared" si="28"/>
        <v xml:space="preserve">  </v>
      </c>
      <c r="M109" s="24"/>
    </row>
    <row r="110" spans="1:13" ht="20.25" customHeight="1" x14ac:dyDescent="0.5">
      <c r="A110" s="26"/>
      <c r="B110" s="27"/>
      <c r="C110" s="28" t="s">
        <v>386</v>
      </c>
      <c r="D110" s="29" t="s">
        <v>242</v>
      </c>
      <c r="E110" s="30" t="s">
        <v>949</v>
      </c>
      <c r="F110" s="24" t="s">
        <v>119</v>
      </c>
      <c r="G110" s="24">
        <f t="shared" si="27"/>
        <v>0</v>
      </c>
      <c r="H110" s="24" t="str">
        <f>IFERROR(VLOOKUP(C110,'ข้อมูลใน regis สัตววิทยา'!$A$2:$G$77,6,FALSE)," ")</f>
        <v xml:space="preserve"> </v>
      </c>
      <c r="I110" s="24" t="str">
        <f>IFERROR(VLOOKUP(C110,'ข้อมูลใน regis สัตววิทยา'!$A$2:$G$77,7,FALSE)," ")</f>
        <v xml:space="preserve"> </v>
      </c>
      <c r="J110" s="24" t="str">
        <f>IFERROR(VLOOKUP(C110,'ข้อมูลใน regis สัตววิทยา'!$A$2:$G$77,4,FALSE),"  ")</f>
        <v xml:space="preserve">  </v>
      </c>
      <c r="K110" s="24" t="str">
        <f t="shared" si="29"/>
        <v>ไม่ศึกษา</v>
      </c>
      <c r="L110" s="24" t="str">
        <f t="shared" si="28"/>
        <v xml:space="preserve">  </v>
      </c>
      <c r="M110" s="24"/>
    </row>
    <row r="111" spans="1:13" ht="20.25" customHeight="1" x14ac:dyDescent="0.5">
      <c r="A111" s="26"/>
      <c r="B111" s="27"/>
      <c r="C111" s="28" t="s">
        <v>387</v>
      </c>
      <c r="D111" s="29" t="s">
        <v>244</v>
      </c>
      <c r="E111" s="30" t="s">
        <v>950</v>
      </c>
      <c r="F111" s="24" t="s">
        <v>119</v>
      </c>
      <c r="G111" s="24">
        <f t="shared" si="27"/>
        <v>0</v>
      </c>
      <c r="H111" s="24" t="str">
        <f>IFERROR(VLOOKUP(C111,'ข้อมูลใน regis สัตววิทยา'!$A$2:$G$77,6,FALSE)," ")</f>
        <v xml:space="preserve"> </v>
      </c>
      <c r="I111" s="24" t="str">
        <f>IFERROR(VLOOKUP(C111,'ข้อมูลใน regis สัตววิทยา'!$A$2:$G$77,7,FALSE)," ")</f>
        <v xml:space="preserve"> </v>
      </c>
      <c r="J111" s="24" t="str">
        <f>IFERROR(VLOOKUP(C111,'ข้อมูลใน regis สัตววิทยา'!$A$2:$G$77,4,FALSE),"  ")</f>
        <v xml:space="preserve">  </v>
      </c>
      <c r="K111" s="24" t="str">
        <f t="shared" si="29"/>
        <v>ไม่ศึกษา</v>
      </c>
      <c r="L111" s="24" t="str">
        <f t="shared" si="28"/>
        <v xml:space="preserve">  </v>
      </c>
      <c r="M111" s="24"/>
    </row>
    <row r="112" spans="1:13" ht="20.25" customHeight="1" x14ac:dyDescent="0.5">
      <c r="A112" s="26"/>
      <c r="B112" s="27"/>
      <c r="C112" s="28" t="s">
        <v>388</v>
      </c>
      <c r="D112" s="29" t="s">
        <v>183</v>
      </c>
      <c r="E112" s="30" t="s">
        <v>951</v>
      </c>
      <c r="F112" s="24">
        <v>3</v>
      </c>
      <c r="G112" s="24">
        <f t="shared" si="27"/>
        <v>0</v>
      </c>
      <c r="H112" s="24" t="str">
        <f>IFERROR(VLOOKUP(C112,'ข้อมูลใน regis สัตววิทยา'!$A$2:$G$77,6,FALSE)," ")</f>
        <v xml:space="preserve"> </v>
      </c>
      <c r="I112" s="24" t="str">
        <f>IFERROR(VLOOKUP(C112,'ข้อมูลใน regis สัตววิทยา'!$A$2:$G$77,7,FALSE)," ")</f>
        <v xml:space="preserve"> </v>
      </c>
      <c r="J112" s="24" t="str">
        <f>IFERROR(VLOOKUP(C112,'ข้อมูลใน regis สัตววิทยา'!$A$2:$G$77,4,FALSE),"  ")</f>
        <v xml:space="preserve">  </v>
      </c>
      <c r="K112" s="24" t="str">
        <f t="shared" si="29"/>
        <v>ไม่ศึกษา</v>
      </c>
      <c r="L112" s="24" t="str">
        <f t="shared" si="28"/>
        <v xml:space="preserve">  </v>
      </c>
      <c r="M112" s="24"/>
    </row>
    <row r="113" spans="1:14" ht="18.95" customHeight="1" x14ac:dyDescent="0.5">
      <c r="A113" s="40" t="s">
        <v>267</v>
      </c>
      <c r="B113" s="27"/>
      <c r="C113" s="28"/>
      <c r="D113" s="29"/>
      <c r="E113" s="30"/>
      <c r="F113" s="24">
        <f>G113</f>
        <v>0</v>
      </c>
      <c r="G113" s="24">
        <f>SUM(G114+G121+G122+G123+G124+G125+G115+G116+G117+G118+G119+G120)</f>
        <v>0</v>
      </c>
      <c r="H113" s="24"/>
      <c r="I113" s="24"/>
      <c r="J113" s="24"/>
      <c r="K113" s="24"/>
      <c r="L113" s="24"/>
      <c r="M113" s="24" t="str">
        <f>IF((G113-N113)&gt;=0,"ครบ","ไม่ครบ")</f>
        <v>ไม่ครบ</v>
      </c>
      <c r="N113" s="9">
        <v>6</v>
      </c>
    </row>
    <row r="114" spans="1:14" ht="18.95" customHeight="1" x14ac:dyDescent="0.5">
      <c r="A114" s="40"/>
      <c r="B114" s="27"/>
      <c r="C114" s="70"/>
      <c r="D114" s="29"/>
      <c r="E114" s="30" t="str">
        <f>IFERROR(VLOOKUP(C114,'ข้อมูลใน regis สัตววิทยา'!$A$2:$G$80,3,FALSE)," ")</f>
        <v xml:space="preserve"> </v>
      </c>
      <c r="F114" s="31" t="str">
        <f>IFERROR(VLOOKUP(C114,'ข้อมูลใน regis สัตววิทยา'!$A$2:$G$80,5,FALSE)," ")</f>
        <v xml:space="preserve"> </v>
      </c>
      <c r="G114" s="24">
        <f t="shared" ref="G114:G125" si="30">IF(K114&lt;&gt;"ไม่ศึกษา",LEFT(F114,1),0)</f>
        <v>0</v>
      </c>
      <c r="H114" s="24" t="str">
        <f>IFERROR(VLOOKUP(C114,'ข้อมูลใน regis สัตววิทยา'!$A$2:$G$80,6,FALSE)," ")</f>
        <v xml:space="preserve"> </v>
      </c>
      <c r="I114" s="24" t="str">
        <f>IFERROR(VLOOKUP(C114,'ข้อมูลใน regis สัตววิทยา'!$A$2:$G$80,7,FALSE)," ")</f>
        <v xml:space="preserve"> </v>
      </c>
      <c r="J114" s="24" t="str">
        <f>IFERROR(VLOOKUP(C114,'ข้อมูลใน regis สัตววิทยา'!$A$2:$G$80,4,FALSE),"  ")</f>
        <v xml:space="preserve">  </v>
      </c>
      <c r="K114" s="24" t="str">
        <f t="shared" ref="K114:K125" si="31">IFERROR(IF(J114="A",4,IF(J114="B+",3.5,IF(J114="B",3,IF(J114="C+",2.5,IF(J114="C",2,IF(J114="D+",1.5,IF(J114="D",1,IF(J114="F",0,IF(J114="N","กำลังศึกษา",IF(J114="P","ผ่าน","ไม่ศึกษา")))))))))),"  ")</f>
        <v>ไม่ศึกษา</v>
      </c>
      <c r="L114" s="24" t="str">
        <f t="shared" ref="L114:L125" si="32">IF(K114="ผ่าน","  ",IF(K114="ไม่ศึกษา","  ",IF(K114="กำลังศึกษา"," ",K114*G114)))</f>
        <v xml:space="preserve">  </v>
      </c>
      <c r="M114" s="41"/>
    </row>
    <row r="115" spans="1:14" ht="18.95" customHeight="1" x14ac:dyDescent="0.5">
      <c r="A115" s="40"/>
      <c r="B115" s="27"/>
      <c r="C115" s="70"/>
      <c r="D115" s="29"/>
      <c r="E115" s="30" t="str">
        <f>IFERROR(VLOOKUP(C115,'ข้อมูลใน regis สัตววิทยา'!$A$2:$G$80,3,FALSE)," ")</f>
        <v xml:space="preserve"> </v>
      </c>
      <c r="F115" s="31" t="str">
        <f>IFERROR(VLOOKUP(C115,'ข้อมูลใน regis สัตววิทยา'!$A$2:$G$80,5,FALSE)," ")</f>
        <v xml:space="preserve"> </v>
      </c>
      <c r="G115" s="24">
        <f t="shared" ref="G115:G120" si="33">IF(K115&lt;&gt;"ไม่ศึกษา",LEFT(F115,1),0)</f>
        <v>0</v>
      </c>
      <c r="H115" s="24" t="str">
        <f>IFERROR(VLOOKUP(C115,'ข้อมูลใน regis สัตววิทยา'!$A$2:$G$80,6,FALSE)," ")</f>
        <v xml:space="preserve"> </v>
      </c>
      <c r="I115" s="24" t="str">
        <f>IFERROR(VLOOKUP(C115,'ข้อมูลใน regis สัตววิทยา'!$A$2:$G$80,7,FALSE)," ")</f>
        <v xml:space="preserve"> </v>
      </c>
      <c r="J115" s="24" t="str">
        <f>IFERROR(VLOOKUP(C115,'ข้อมูลใน regis สัตววิทยา'!$A$2:$G$80,4,FALSE),"  ")</f>
        <v xml:space="preserve">  </v>
      </c>
      <c r="K115" s="24" t="str">
        <f t="shared" ref="K115:K120" si="34">IFERROR(IF(J115="A",4,IF(J115="B+",3.5,IF(J115="B",3,IF(J115="C+",2.5,IF(J115="C",2,IF(J115="D+",1.5,IF(J115="D",1,IF(J115="F",0,IF(J115="N","กำลังศึกษา",IF(J115="P","ผ่าน","ไม่ศึกษา")))))))))),"  ")</f>
        <v>ไม่ศึกษา</v>
      </c>
      <c r="L115" s="24" t="str">
        <f t="shared" ref="L115:L120" si="35">IF(K115="ผ่าน","  ",IF(K115="ไม่ศึกษา","  ",IF(K115="กำลังศึกษา"," ",K115*G115)))</f>
        <v xml:space="preserve">  </v>
      </c>
      <c r="M115" s="41"/>
    </row>
    <row r="116" spans="1:14" ht="18.95" customHeight="1" x14ac:dyDescent="0.5">
      <c r="A116" s="40"/>
      <c r="B116" s="27"/>
      <c r="C116" s="70"/>
      <c r="D116" s="29"/>
      <c r="E116" s="30" t="str">
        <f>IFERROR(VLOOKUP(C116,'ข้อมูลใน regis สัตววิทยา'!$A$2:$G$80,3,FALSE)," ")</f>
        <v xml:space="preserve"> </v>
      </c>
      <c r="F116" s="31" t="str">
        <f>IFERROR(VLOOKUP(C116,'ข้อมูลใน regis สัตววิทยา'!$A$2:$G$80,5,FALSE)," ")</f>
        <v xml:space="preserve"> </v>
      </c>
      <c r="G116" s="24">
        <f t="shared" si="33"/>
        <v>0</v>
      </c>
      <c r="H116" s="24" t="str">
        <f>IFERROR(VLOOKUP(C116,'ข้อมูลใน regis สัตววิทยา'!$A$2:$G$80,6,FALSE)," ")</f>
        <v xml:space="preserve"> </v>
      </c>
      <c r="I116" s="24" t="str">
        <f>IFERROR(VLOOKUP(C116,'ข้อมูลใน regis สัตววิทยา'!$A$2:$G$80,7,FALSE)," ")</f>
        <v xml:space="preserve"> </v>
      </c>
      <c r="J116" s="24" t="str">
        <f>IFERROR(VLOOKUP(C116,'ข้อมูลใน regis สัตววิทยา'!$A$2:$G$80,4,FALSE),"  ")</f>
        <v xml:space="preserve">  </v>
      </c>
      <c r="K116" s="24" t="str">
        <f t="shared" si="34"/>
        <v>ไม่ศึกษา</v>
      </c>
      <c r="L116" s="24" t="str">
        <f t="shared" si="35"/>
        <v xml:space="preserve">  </v>
      </c>
      <c r="M116" s="41"/>
    </row>
    <row r="117" spans="1:14" ht="18.95" customHeight="1" x14ac:dyDescent="0.5">
      <c r="A117" s="40"/>
      <c r="B117" s="27"/>
      <c r="C117" s="70"/>
      <c r="D117" s="29"/>
      <c r="E117" s="30" t="str">
        <f>IFERROR(VLOOKUP(C117,'ข้อมูลใน regis สัตววิทยา'!$A$2:$G$80,3,FALSE)," ")</f>
        <v xml:space="preserve"> </v>
      </c>
      <c r="F117" s="31" t="str">
        <f>IFERROR(VLOOKUP(C117,'ข้อมูลใน regis สัตววิทยา'!$A$2:$G$80,5,FALSE)," ")</f>
        <v xml:space="preserve"> </v>
      </c>
      <c r="G117" s="24">
        <f t="shared" si="33"/>
        <v>0</v>
      </c>
      <c r="H117" s="24" t="str">
        <f>IFERROR(VLOOKUP(C117,'ข้อมูลใน regis สัตววิทยา'!$A$2:$G$80,6,FALSE)," ")</f>
        <v xml:space="preserve"> </v>
      </c>
      <c r="I117" s="24" t="str">
        <f>IFERROR(VLOOKUP(C117,'ข้อมูลใน regis สัตววิทยา'!$A$2:$G$80,7,FALSE)," ")</f>
        <v xml:space="preserve"> </v>
      </c>
      <c r="J117" s="24" t="str">
        <f>IFERROR(VLOOKUP(C117,'ข้อมูลใน regis สัตววิทยา'!$A$2:$G$80,4,FALSE),"  ")</f>
        <v xml:space="preserve">  </v>
      </c>
      <c r="K117" s="24" t="str">
        <f t="shared" si="34"/>
        <v>ไม่ศึกษา</v>
      </c>
      <c r="L117" s="24" t="str">
        <f t="shared" si="35"/>
        <v xml:space="preserve">  </v>
      </c>
      <c r="M117" s="41"/>
    </row>
    <row r="118" spans="1:14" ht="18.95" customHeight="1" x14ac:dyDescent="0.5">
      <c r="A118" s="40"/>
      <c r="B118" s="27"/>
      <c r="C118" s="70"/>
      <c r="D118" s="29"/>
      <c r="E118" s="30" t="str">
        <f>IFERROR(VLOOKUP(C118,'ข้อมูลใน regis สัตววิทยา'!$A$2:$G$80,3,FALSE)," ")</f>
        <v xml:space="preserve"> </v>
      </c>
      <c r="F118" s="31" t="str">
        <f>IFERROR(VLOOKUP(C118,'ข้อมูลใน regis สัตววิทยา'!$A$2:$G$80,5,FALSE)," ")</f>
        <v xml:space="preserve"> </v>
      </c>
      <c r="G118" s="24">
        <f t="shared" si="33"/>
        <v>0</v>
      </c>
      <c r="H118" s="24" t="str">
        <f>IFERROR(VLOOKUP(C118,'ข้อมูลใน regis สัตววิทยา'!$A$2:$G$80,6,FALSE)," ")</f>
        <v xml:space="preserve"> </v>
      </c>
      <c r="I118" s="24" t="str">
        <f>IFERROR(VLOOKUP(C118,'ข้อมูลใน regis สัตววิทยา'!$A$2:$G$80,7,FALSE)," ")</f>
        <v xml:space="preserve"> </v>
      </c>
      <c r="J118" s="24" t="str">
        <f>IFERROR(VLOOKUP(C118,'ข้อมูลใน regis สัตววิทยา'!$A$2:$G$80,4,FALSE),"  ")</f>
        <v xml:space="preserve">  </v>
      </c>
      <c r="K118" s="24" t="str">
        <f t="shared" si="34"/>
        <v>ไม่ศึกษา</v>
      </c>
      <c r="L118" s="24" t="str">
        <f t="shared" si="35"/>
        <v xml:space="preserve">  </v>
      </c>
      <c r="M118" s="41"/>
    </row>
    <row r="119" spans="1:14" ht="18.95" customHeight="1" x14ac:dyDescent="0.5">
      <c r="A119" s="40"/>
      <c r="B119" s="27"/>
      <c r="C119" s="70"/>
      <c r="D119" s="29"/>
      <c r="E119" s="30" t="str">
        <f>IFERROR(VLOOKUP(C119,'ข้อมูลใน regis สัตววิทยา'!$A$2:$G$80,3,FALSE)," ")</f>
        <v xml:space="preserve"> </v>
      </c>
      <c r="F119" s="31" t="str">
        <f>IFERROR(VLOOKUP(C119,'ข้อมูลใน regis สัตววิทยา'!$A$2:$G$80,5,FALSE)," ")</f>
        <v xml:space="preserve"> </v>
      </c>
      <c r="G119" s="24">
        <f t="shared" si="33"/>
        <v>0</v>
      </c>
      <c r="H119" s="24" t="str">
        <f>IFERROR(VLOOKUP(C119,'ข้อมูลใน regis สัตววิทยา'!$A$2:$G$80,6,FALSE)," ")</f>
        <v xml:space="preserve"> </v>
      </c>
      <c r="I119" s="24" t="str">
        <f>IFERROR(VLOOKUP(C119,'ข้อมูลใน regis สัตววิทยา'!$A$2:$G$80,7,FALSE)," ")</f>
        <v xml:space="preserve"> </v>
      </c>
      <c r="J119" s="24" t="str">
        <f>IFERROR(VLOOKUP(C119,'ข้อมูลใน regis สัตววิทยา'!$A$2:$G$80,4,FALSE),"  ")</f>
        <v xml:space="preserve">  </v>
      </c>
      <c r="K119" s="24" t="str">
        <f t="shared" si="34"/>
        <v>ไม่ศึกษา</v>
      </c>
      <c r="L119" s="24" t="str">
        <f t="shared" si="35"/>
        <v xml:space="preserve">  </v>
      </c>
      <c r="M119" s="41"/>
    </row>
    <row r="120" spans="1:14" ht="18.95" customHeight="1" x14ac:dyDescent="0.5">
      <c r="A120" s="40"/>
      <c r="B120" s="27"/>
      <c r="C120" s="70"/>
      <c r="D120" s="29"/>
      <c r="E120" s="30" t="str">
        <f>IFERROR(VLOOKUP(C120,'ข้อมูลใน regis สัตววิทยา'!$A$2:$G$80,3,FALSE)," ")</f>
        <v xml:space="preserve"> </v>
      </c>
      <c r="F120" s="31" t="str">
        <f>IFERROR(VLOOKUP(C120,'ข้อมูลใน regis สัตววิทยา'!$A$2:$G$80,5,FALSE)," ")</f>
        <v xml:space="preserve"> </v>
      </c>
      <c r="G120" s="24">
        <f t="shared" si="33"/>
        <v>0</v>
      </c>
      <c r="H120" s="24" t="str">
        <f>IFERROR(VLOOKUP(C120,'ข้อมูลใน regis สัตววิทยา'!$A$2:$G$80,6,FALSE)," ")</f>
        <v xml:space="preserve"> </v>
      </c>
      <c r="I120" s="24" t="str">
        <f>IFERROR(VLOOKUP(C120,'ข้อมูลใน regis สัตววิทยา'!$A$2:$G$80,7,FALSE)," ")</f>
        <v xml:space="preserve"> </v>
      </c>
      <c r="J120" s="24" t="str">
        <f>IFERROR(VLOOKUP(C120,'ข้อมูลใน regis สัตววิทยา'!$A$2:$G$80,4,FALSE),"  ")</f>
        <v xml:space="preserve">  </v>
      </c>
      <c r="K120" s="24" t="str">
        <f t="shared" si="34"/>
        <v>ไม่ศึกษา</v>
      </c>
      <c r="L120" s="24" t="str">
        <f t="shared" si="35"/>
        <v xml:space="preserve">  </v>
      </c>
      <c r="M120" s="41"/>
    </row>
    <row r="121" spans="1:14" ht="18.95" customHeight="1" x14ac:dyDescent="0.5">
      <c r="A121" s="40"/>
      <c r="B121" s="27"/>
      <c r="C121" s="70"/>
      <c r="D121" s="29"/>
      <c r="E121" s="30" t="str">
        <f>IFERROR(VLOOKUP(C121,'ข้อมูลใน regis สัตววิทยา'!$A$2:$G$80,3,FALSE)," ")</f>
        <v xml:space="preserve"> </v>
      </c>
      <c r="F121" s="31" t="str">
        <f>IFERROR(VLOOKUP(C121,'ข้อมูลใน regis สัตววิทยา'!$A$2:$G$80,5,FALSE)," ")</f>
        <v xml:space="preserve"> </v>
      </c>
      <c r="G121" s="24">
        <f t="shared" si="30"/>
        <v>0</v>
      </c>
      <c r="H121" s="24" t="str">
        <f>IFERROR(VLOOKUP(C121,'ข้อมูลใน regis สัตววิทยา'!$A$2:$G$80,6,FALSE)," ")</f>
        <v xml:space="preserve"> </v>
      </c>
      <c r="I121" s="24" t="str">
        <f>IFERROR(VLOOKUP(C121,'ข้อมูลใน regis สัตววิทยา'!$A$2:$G$80,7,FALSE)," ")</f>
        <v xml:space="preserve"> </v>
      </c>
      <c r="J121" s="24" t="str">
        <f>IFERROR(VLOOKUP(C121,'ข้อมูลใน regis สัตววิทยา'!$A$2:$G$80,4,FALSE),"  ")</f>
        <v xml:space="preserve">  </v>
      </c>
      <c r="K121" s="24" t="str">
        <f t="shared" si="31"/>
        <v>ไม่ศึกษา</v>
      </c>
      <c r="L121" s="24" t="str">
        <f t="shared" si="32"/>
        <v xml:space="preserve">  </v>
      </c>
      <c r="M121" s="41"/>
    </row>
    <row r="122" spans="1:14" ht="18.95" customHeight="1" x14ac:dyDescent="0.5">
      <c r="A122" s="40"/>
      <c r="B122" s="27"/>
      <c r="C122" s="70"/>
      <c r="D122" s="29"/>
      <c r="E122" s="30" t="str">
        <f>IFERROR(VLOOKUP(C122,'ข้อมูลใน regis สัตววิทยา'!$A$2:$G$80,3,FALSE)," ")</f>
        <v xml:space="preserve"> </v>
      </c>
      <c r="F122" s="31" t="str">
        <f>IFERROR(VLOOKUP(C122,'ข้อมูลใน regis สัตววิทยา'!$A$2:$G$80,5,FALSE)," ")</f>
        <v xml:space="preserve"> </v>
      </c>
      <c r="G122" s="24">
        <f t="shared" si="30"/>
        <v>0</v>
      </c>
      <c r="H122" s="24" t="str">
        <f>IFERROR(VLOOKUP(C122,'ข้อมูลใน regis สัตววิทยา'!$A$2:$G$80,6,FALSE)," ")</f>
        <v xml:space="preserve"> </v>
      </c>
      <c r="I122" s="24" t="str">
        <f>IFERROR(VLOOKUP(C122,'ข้อมูลใน regis สัตววิทยา'!$A$2:$G$80,7,FALSE)," ")</f>
        <v xml:space="preserve"> </v>
      </c>
      <c r="J122" s="24" t="str">
        <f>IFERROR(VLOOKUP(C122,'ข้อมูลใน regis สัตววิทยา'!$A$2:$G$80,4,FALSE),"  ")</f>
        <v xml:space="preserve">  </v>
      </c>
      <c r="K122" s="24" t="str">
        <f t="shared" si="31"/>
        <v>ไม่ศึกษา</v>
      </c>
      <c r="L122" s="24" t="str">
        <f t="shared" si="32"/>
        <v xml:space="preserve">  </v>
      </c>
      <c r="M122" s="41"/>
    </row>
    <row r="123" spans="1:14" ht="18.95" customHeight="1" x14ac:dyDescent="0.5">
      <c r="A123" s="40"/>
      <c r="B123" s="27"/>
      <c r="C123" s="70"/>
      <c r="D123" s="29"/>
      <c r="E123" s="30" t="str">
        <f>IFERROR(VLOOKUP(C123,'ข้อมูลใน regis สัตววิทยา'!$A$2:$G$80,3,FALSE)," ")</f>
        <v xml:space="preserve"> </v>
      </c>
      <c r="F123" s="31" t="str">
        <f>IFERROR(VLOOKUP(C123,'ข้อมูลใน regis สัตววิทยา'!$A$2:$G$80,5,FALSE)," ")</f>
        <v xml:space="preserve"> </v>
      </c>
      <c r="G123" s="24">
        <f t="shared" si="30"/>
        <v>0</v>
      </c>
      <c r="H123" s="24" t="str">
        <f>IFERROR(VLOOKUP(C123,'ข้อมูลใน regis สัตววิทยา'!$A$2:$G$80,6,FALSE)," ")</f>
        <v xml:space="preserve"> </v>
      </c>
      <c r="I123" s="24" t="str">
        <f>IFERROR(VLOOKUP(C123,'ข้อมูลใน regis สัตววิทยา'!$A$2:$G$80,7,FALSE)," ")</f>
        <v xml:space="preserve"> </v>
      </c>
      <c r="J123" s="24" t="str">
        <f>IFERROR(VLOOKUP(C123,'ข้อมูลใน regis สัตววิทยา'!$A$2:$G$80,4,FALSE),"  ")</f>
        <v xml:space="preserve">  </v>
      </c>
      <c r="K123" s="24" t="str">
        <f t="shared" si="31"/>
        <v>ไม่ศึกษา</v>
      </c>
      <c r="L123" s="24" t="str">
        <f t="shared" si="32"/>
        <v xml:space="preserve">  </v>
      </c>
      <c r="M123" s="41"/>
    </row>
    <row r="124" spans="1:14" ht="18.95" customHeight="1" x14ac:dyDescent="0.5">
      <c r="A124" s="40"/>
      <c r="B124" s="27"/>
      <c r="C124" s="70"/>
      <c r="D124" s="29"/>
      <c r="E124" s="30" t="str">
        <f>IFERROR(VLOOKUP(C124,'ข้อมูลใน regis สัตววิทยา'!$A$2:$G$80,3,FALSE)," ")</f>
        <v xml:space="preserve"> </v>
      </c>
      <c r="F124" s="31" t="str">
        <f>IFERROR(VLOOKUP(C124,'ข้อมูลใน regis สัตววิทยา'!$A$2:$G$80,5,FALSE)," ")</f>
        <v xml:space="preserve"> </v>
      </c>
      <c r="G124" s="24">
        <f t="shared" si="30"/>
        <v>0</v>
      </c>
      <c r="H124" s="24" t="str">
        <f>IFERROR(VLOOKUP(C124,'ข้อมูลใน regis สัตววิทยา'!$A$2:$G$80,6,FALSE)," ")</f>
        <v xml:space="preserve"> </v>
      </c>
      <c r="I124" s="24" t="str">
        <f>IFERROR(VLOOKUP(C124,'ข้อมูลใน regis สัตววิทยา'!$A$2:$G$80,7,FALSE)," ")</f>
        <v xml:space="preserve"> </v>
      </c>
      <c r="J124" s="24" t="str">
        <f>IFERROR(VLOOKUP(C124,'ข้อมูลใน regis สัตววิทยา'!$A$2:$G$80,4,FALSE),"  ")</f>
        <v xml:space="preserve">  </v>
      </c>
      <c r="K124" s="24" t="str">
        <f t="shared" si="31"/>
        <v>ไม่ศึกษา</v>
      </c>
      <c r="L124" s="24" t="str">
        <f t="shared" si="32"/>
        <v xml:space="preserve">  </v>
      </c>
      <c r="M124" s="41"/>
    </row>
    <row r="125" spans="1:14" ht="18.95" customHeight="1" x14ac:dyDescent="0.5">
      <c r="A125" s="47"/>
      <c r="B125" s="48"/>
      <c r="C125" s="70"/>
      <c r="D125" s="29"/>
      <c r="E125" s="30" t="str">
        <f>IFERROR(VLOOKUP(C125,'ข้อมูลใน regis สัตววิทยา'!$A$2:$G$80,3,FALSE)," ")</f>
        <v xml:space="preserve"> </v>
      </c>
      <c r="F125" s="31" t="str">
        <f>IFERROR(VLOOKUP(C125,'ข้อมูลใน regis สัตววิทยา'!$A$2:$G$80,5,FALSE)," ")</f>
        <v xml:space="preserve"> </v>
      </c>
      <c r="G125" s="24">
        <f t="shared" si="30"/>
        <v>0</v>
      </c>
      <c r="H125" s="24" t="str">
        <f>IFERROR(VLOOKUP(C125,'ข้อมูลใน regis สัตววิทยา'!$A$2:$G$80,6,FALSE)," ")</f>
        <v xml:space="preserve"> </v>
      </c>
      <c r="I125" s="24" t="str">
        <f>IFERROR(VLOOKUP(C125,'ข้อมูลใน regis สัตววิทยา'!$A$2:$G$80,7,FALSE)," ")</f>
        <v xml:space="preserve"> </v>
      </c>
      <c r="J125" s="24" t="str">
        <f>IFERROR(VLOOKUP(C125,'ข้อมูลใน regis สัตววิทยา'!$A$2:$G$80,4,FALSE),"  ")</f>
        <v xml:space="preserve">  </v>
      </c>
      <c r="K125" s="24" t="str">
        <f t="shared" si="31"/>
        <v>ไม่ศึกษา</v>
      </c>
      <c r="L125" s="24" t="str">
        <f t="shared" si="32"/>
        <v xml:space="preserve">  </v>
      </c>
      <c r="M125" s="50"/>
    </row>
    <row r="126" spans="1:14" ht="18.95" customHeight="1" x14ac:dyDescent="0.5">
      <c r="A126" s="45" t="s">
        <v>341</v>
      </c>
      <c r="B126" s="19"/>
      <c r="C126" s="20"/>
      <c r="D126" s="21"/>
      <c r="E126" s="22"/>
      <c r="F126" s="23">
        <f>G126</f>
        <v>0</v>
      </c>
      <c r="G126" s="23">
        <f>G127+G131+G132+G133+G134+G128+G129+G130</f>
        <v>0</v>
      </c>
      <c r="H126" s="23"/>
      <c r="I126" s="23"/>
      <c r="J126" s="23"/>
      <c r="K126" s="23"/>
      <c r="L126" s="23"/>
      <c r="M126" s="44"/>
    </row>
    <row r="127" spans="1:14" ht="18.95" customHeight="1" x14ac:dyDescent="0.5">
      <c r="A127" s="40"/>
      <c r="B127" s="27"/>
      <c r="C127" s="70"/>
      <c r="D127" s="29"/>
      <c r="E127" s="30" t="str">
        <f>IFERROR(VLOOKUP(C127,'ข้อมูลใน regis สัตววิทยา'!$A$80:$G$90,3,FALSE)," ")</f>
        <v xml:space="preserve"> </v>
      </c>
      <c r="F127" s="31" t="str">
        <f>IFERROR(VLOOKUP(C127,'ข้อมูลใน regis สัตววิทยา'!$A$80:$G$90,5,FALSE)," ")</f>
        <v xml:space="preserve"> </v>
      </c>
      <c r="G127" s="24">
        <f t="shared" ref="G127" si="36">IF(K127&lt;&gt;"ไม่ศึกษา",LEFT(F127,1),0)</f>
        <v>0</v>
      </c>
      <c r="H127" s="24" t="str">
        <f>IFERROR(VLOOKUP(C127,'ข้อมูลใน regis สัตววิทยา'!$A$80:$G$90,6,FALSE)," ")</f>
        <v xml:space="preserve"> </v>
      </c>
      <c r="I127" s="24" t="str">
        <f>IFERROR(VLOOKUP(C127,'ข้อมูลใน regis สัตววิทยา'!$A$80:$G$90,7,FALSE)," ")</f>
        <v xml:space="preserve"> </v>
      </c>
      <c r="J127" s="24" t="str">
        <f>IFERROR(VLOOKUP(C127,'ข้อมูลใน regis สัตววิทยา'!$A$80:$G$90,4,FALSE),"  ")</f>
        <v xml:space="preserve">  </v>
      </c>
      <c r="K127" s="24" t="str">
        <f t="shared" ref="K127:K134" si="37">IFERROR(IF(J127="A",4,IF(J127="B+",3.5,IF(J127="B",3,IF(J127="C+",2.5,IF(J127="C",2,IF(J127="D+",1.5,IF(J127="D",1,IF(J127="F",0,IF(J127="N","กำลังศึกษา",IF(J127="P","ผ่าน","ไม่ศึกษา")))))))))),"  ")</f>
        <v>ไม่ศึกษา</v>
      </c>
      <c r="L127" s="24" t="str">
        <f t="shared" ref="L127:L134" si="38">IF(K127="ผ่าน","  ",IF(K127="ไม่ศึกษา","  ",IF(K127="กำลังศึกษา"," ",K127*G127)))</f>
        <v xml:space="preserve">  </v>
      </c>
      <c r="M127" s="46"/>
    </row>
    <row r="128" spans="1:14" ht="18.95" customHeight="1" x14ac:dyDescent="0.5">
      <c r="A128" s="40"/>
      <c r="B128" s="27"/>
      <c r="C128" s="70"/>
      <c r="D128" s="29"/>
      <c r="E128" s="30" t="str">
        <f>IFERROR(VLOOKUP(C128,'ข้อมูลใน regis สัตววิทยา'!$A$80:$G$90,3,FALSE)," ")</f>
        <v xml:space="preserve"> </v>
      </c>
      <c r="F128" s="31" t="str">
        <f>IFERROR(VLOOKUP(C128,'ข้อมูลใน regis สัตววิทยา'!$A$80:$G$90,5,FALSE)," ")</f>
        <v xml:space="preserve"> </v>
      </c>
      <c r="G128" s="24">
        <f t="shared" ref="G128:G131" si="39">IF(K128&lt;&gt;"ไม่ศึกษา",LEFT(F128,1),0)</f>
        <v>0</v>
      </c>
      <c r="H128" s="24" t="str">
        <f>IFERROR(VLOOKUP(C128,'ข้อมูลใน regis สัตววิทยา'!$A$80:$G$90,6,FALSE)," ")</f>
        <v xml:space="preserve"> </v>
      </c>
      <c r="I128" s="24" t="str">
        <f>IFERROR(VLOOKUP(C128,'ข้อมูลใน regis สัตววิทยา'!$A$80:$G$90,7,FALSE)," ")</f>
        <v xml:space="preserve"> </v>
      </c>
      <c r="J128" s="24" t="str">
        <f>IFERROR(VLOOKUP(C128,'ข้อมูลใน regis สัตววิทยา'!$A$80:$G$90,4,FALSE),"  ")</f>
        <v xml:space="preserve">  </v>
      </c>
      <c r="K128" s="24" t="str">
        <f t="shared" ref="K128:K131" si="40">IFERROR(IF(J128="A",4,IF(J128="B+",3.5,IF(J128="B",3,IF(J128="C+",2.5,IF(J128="C",2,IF(J128="D+",1.5,IF(J128="D",1,IF(J128="F",0,IF(J128="N","กำลังศึกษา",IF(J128="P","ผ่าน","ไม่ศึกษา")))))))))),"  ")</f>
        <v>ไม่ศึกษา</v>
      </c>
      <c r="L128" s="24" t="str">
        <f t="shared" ref="L128:L131" si="41">IF(K128="ผ่าน","  ",IF(K128="ไม่ศึกษา","  ",IF(K128="กำลังศึกษา"," ",K128*G128)))</f>
        <v xml:space="preserve">  </v>
      </c>
      <c r="M128" s="46"/>
    </row>
    <row r="129" spans="1:15" ht="18.95" customHeight="1" x14ac:dyDescent="0.5">
      <c r="A129" s="40"/>
      <c r="B129" s="27"/>
      <c r="C129" s="70"/>
      <c r="D129" s="29"/>
      <c r="E129" s="30" t="str">
        <f>IFERROR(VLOOKUP(C129,'ข้อมูลใน regis สัตววิทยา'!$A$80:$G$90,3,FALSE)," ")</f>
        <v xml:space="preserve"> </v>
      </c>
      <c r="F129" s="31" t="str">
        <f>IFERROR(VLOOKUP(C129,'ข้อมูลใน regis สัตววิทยา'!$A$80:$G$90,5,FALSE)," ")</f>
        <v xml:space="preserve"> </v>
      </c>
      <c r="G129" s="24">
        <f t="shared" si="39"/>
        <v>0</v>
      </c>
      <c r="H129" s="24" t="str">
        <f>IFERROR(VLOOKUP(C129,'ข้อมูลใน regis สัตววิทยา'!$A$80:$G$90,6,FALSE)," ")</f>
        <v xml:space="preserve"> </v>
      </c>
      <c r="I129" s="24" t="str">
        <f>IFERROR(VLOOKUP(C129,'ข้อมูลใน regis สัตววิทยา'!$A$80:$G$90,7,FALSE)," ")</f>
        <v xml:space="preserve"> </v>
      </c>
      <c r="J129" s="24" t="str">
        <f>IFERROR(VLOOKUP(C129,'ข้อมูลใน regis สัตววิทยา'!$A$80:$G$90,4,FALSE),"  ")</f>
        <v xml:space="preserve">  </v>
      </c>
      <c r="K129" s="24" t="str">
        <f t="shared" si="40"/>
        <v>ไม่ศึกษา</v>
      </c>
      <c r="L129" s="24" t="str">
        <f t="shared" si="41"/>
        <v xml:space="preserve">  </v>
      </c>
      <c r="M129" s="46"/>
    </row>
    <row r="130" spans="1:15" ht="18.95" customHeight="1" x14ac:dyDescent="0.5">
      <c r="A130" s="40"/>
      <c r="B130" s="27"/>
      <c r="C130" s="70"/>
      <c r="D130" s="29"/>
      <c r="E130" s="30" t="str">
        <f>IFERROR(VLOOKUP(C130,'ข้อมูลใน regis สัตววิทยา'!$A$80:$G$90,3,FALSE)," ")</f>
        <v xml:space="preserve"> </v>
      </c>
      <c r="F130" s="31" t="str">
        <f>IFERROR(VLOOKUP(C130,'ข้อมูลใน regis สัตววิทยา'!$A$80:$G$90,5,FALSE)," ")</f>
        <v xml:space="preserve"> </v>
      </c>
      <c r="G130" s="24">
        <f t="shared" si="39"/>
        <v>0</v>
      </c>
      <c r="H130" s="24" t="str">
        <f>IFERROR(VLOOKUP(C130,'ข้อมูลใน regis สัตววิทยา'!$A$80:$G$90,6,FALSE)," ")</f>
        <v xml:space="preserve"> </v>
      </c>
      <c r="I130" s="24" t="str">
        <f>IFERROR(VLOOKUP(C130,'ข้อมูลใน regis สัตววิทยา'!$A$80:$G$90,7,FALSE)," ")</f>
        <v xml:space="preserve"> </v>
      </c>
      <c r="J130" s="24" t="str">
        <f>IFERROR(VLOOKUP(C130,'ข้อมูลใน regis สัตววิทยา'!$A$80:$G$90,4,FALSE),"  ")</f>
        <v xml:space="preserve">  </v>
      </c>
      <c r="K130" s="24" t="str">
        <f t="shared" si="40"/>
        <v>ไม่ศึกษา</v>
      </c>
      <c r="L130" s="24" t="str">
        <f t="shared" si="41"/>
        <v xml:space="preserve">  </v>
      </c>
      <c r="M130" s="46"/>
    </row>
    <row r="131" spans="1:15" ht="18.95" customHeight="1" x14ac:dyDescent="0.5">
      <c r="A131" s="40"/>
      <c r="B131" s="27"/>
      <c r="C131" s="70"/>
      <c r="D131" s="29"/>
      <c r="E131" s="30" t="str">
        <f>IFERROR(VLOOKUP(C131,'ข้อมูลใน regis สัตววิทยา'!$A$80:$G$90,3,FALSE)," ")</f>
        <v xml:space="preserve"> </v>
      </c>
      <c r="F131" s="31" t="str">
        <f>IFERROR(VLOOKUP(C131,'ข้อมูลใน regis สัตววิทยา'!$A$80:$G$90,5,FALSE)," ")</f>
        <v xml:space="preserve"> </v>
      </c>
      <c r="G131" s="24">
        <f t="shared" si="39"/>
        <v>0</v>
      </c>
      <c r="H131" s="24" t="str">
        <f>IFERROR(VLOOKUP(C131,'ข้อมูลใน regis สัตววิทยา'!$A$80:$G$90,6,FALSE)," ")</f>
        <v xml:space="preserve"> </v>
      </c>
      <c r="I131" s="24" t="str">
        <f>IFERROR(VLOOKUP(C131,'ข้อมูลใน regis สัตววิทยา'!$A$80:$G$90,7,FALSE)," ")</f>
        <v xml:space="preserve"> </v>
      </c>
      <c r="J131" s="24" t="str">
        <f>IFERROR(VLOOKUP(C131,'ข้อมูลใน regis สัตววิทยา'!$A$80:$G$90,4,FALSE),"  ")</f>
        <v xml:space="preserve">  </v>
      </c>
      <c r="K131" s="24" t="str">
        <f t="shared" si="40"/>
        <v>ไม่ศึกษา</v>
      </c>
      <c r="L131" s="24" t="str">
        <f t="shared" si="41"/>
        <v xml:space="preserve">  </v>
      </c>
      <c r="M131" s="41"/>
    </row>
    <row r="132" spans="1:15" ht="18.95" customHeight="1" x14ac:dyDescent="0.5">
      <c r="A132" s="40"/>
      <c r="B132" s="27"/>
      <c r="C132" s="70"/>
      <c r="D132" s="29"/>
      <c r="E132" s="30" t="str">
        <f>IFERROR(VLOOKUP(C132,'ข้อมูลใน regis สัตววิทยา'!$A$80:$G$90,3,FALSE)," ")</f>
        <v xml:space="preserve"> </v>
      </c>
      <c r="F132" s="31" t="str">
        <f>IFERROR(VLOOKUP(C132,'ข้อมูลใน regis สัตววิทยา'!$A$80:$G$90,5,FALSE)," ")</f>
        <v xml:space="preserve"> </v>
      </c>
      <c r="G132" s="24">
        <f t="shared" ref="G132:G134" si="42">IF(K132&lt;&gt;"ไม่ศึกษา",LEFT(F132,1),0)</f>
        <v>0</v>
      </c>
      <c r="H132" s="24" t="str">
        <f>IFERROR(VLOOKUP(C132,'ข้อมูลใน regis สัตววิทยา'!$A$80:$G$90,6,FALSE)," ")</f>
        <v xml:space="preserve"> </v>
      </c>
      <c r="I132" s="24" t="str">
        <f>IFERROR(VLOOKUP(C132,'ข้อมูลใน regis สัตววิทยา'!$A$80:$G$90,7,FALSE)," ")</f>
        <v xml:space="preserve"> </v>
      </c>
      <c r="J132" s="24" t="str">
        <f>IFERROR(VLOOKUP(C132,'ข้อมูลใน regis สัตววิทยา'!$A$80:$G$90,4,FALSE),"  ")</f>
        <v xml:space="preserve">  </v>
      </c>
      <c r="K132" s="24" t="str">
        <f t="shared" si="37"/>
        <v>ไม่ศึกษา</v>
      </c>
      <c r="L132" s="24" t="str">
        <f t="shared" si="38"/>
        <v xml:space="preserve">  </v>
      </c>
      <c r="M132" s="41"/>
    </row>
    <row r="133" spans="1:15" ht="18.95" customHeight="1" x14ac:dyDescent="0.5">
      <c r="A133" s="40"/>
      <c r="B133" s="27"/>
      <c r="C133" s="70"/>
      <c r="D133" s="29"/>
      <c r="E133" s="30" t="str">
        <f>IFERROR(VLOOKUP(C133,'ข้อมูลใน regis สัตววิทยา'!$A$80:$G$90,3,FALSE)," ")</f>
        <v xml:space="preserve"> </v>
      </c>
      <c r="F133" s="31" t="str">
        <f>IFERROR(VLOOKUP(C133,'ข้อมูลใน regis สัตววิทยา'!$A$80:$G$90,5,FALSE)," ")</f>
        <v xml:space="preserve"> </v>
      </c>
      <c r="G133" s="24">
        <f t="shared" si="42"/>
        <v>0</v>
      </c>
      <c r="H133" s="24" t="str">
        <f>IFERROR(VLOOKUP(C133,'ข้อมูลใน regis สัตววิทยา'!$A$80:$G$90,6,FALSE)," ")</f>
        <v xml:space="preserve"> </v>
      </c>
      <c r="I133" s="24" t="str">
        <f>IFERROR(VLOOKUP(C133,'ข้อมูลใน regis สัตววิทยา'!$A$80:$G$90,7,FALSE)," ")</f>
        <v xml:space="preserve"> </v>
      </c>
      <c r="J133" s="24" t="str">
        <f>IFERROR(VLOOKUP(C133,'ข้อมูลใน regis สัตววิทยา'!$A$80:$G$90,4,FALSE),"  ")</f>
        <v xml:space="preserve">  </v>
      </c>
      <c r="K133" s="24" t="str">
        <f t="shared" si="37"/>
        <v>ไม่ศึกษา</v>
      </c>
      <c r="L133" s="24" t="str">
        <f t="shared" si="38"/>
        <v xml:space="preserve">  </v>
      </c>
      <c r="M133" s="41"/>
    </row>
    <row r="134" spans="1:15" ht="18.95" customHeight="1" x14ac:dyDescent="0.5">
      <c r="A134" s="47"/>
      <c r="B134" s="48"/>
      <c r="C134" s="72"/>
      <c r="D134" s="49"/>
      <c r="E134" s="30" t="str">
        <f>IFERROR(VLOOKUP(C134,'ข้อมูลใน regis สัตววิทยา'!$A$80:$G$90,3,FALSE)," ")</f>
        <v xml:space="preserve"> </v>
      </c>
      <c r="F134" s="31" t="str">
        <f>IFERROR(VLOOKUP(C134,'ข้อมูลใน regis สัตววิทยา'!$A$80:$G$90,5,FALSE)," ")</f>
        <v xml:space="preserve"> </v>
      </c>
      <c r="G134" s="24">
        <f t="shared" si="42"/>
        <v>0</v>
      </c>
      <c r="H134" s="24" t="str">
        <f>IFERROR(VLOOKUP(C134,'ข้อมูลใน regis สัตววิทยา'!$A$80:$G$90,6,FALSE)," ")</f>
        <v xml:space="preserve"> </v>
      </c>
      <c r="I134" s="24" t="str">
        <f>IFERROR(VLOOKUP(C134,'ข้อมูลใน regis สัตววิทยา'!$A$80:$G$90,7,FALSE)," ")</f>
        <v xml:space="preserve"> </v>
      </c>
      <c r="J134" s="24" t="str">
        <f>IFERROR(VLOOKUP(C134,'ข้อมูลใน regis สัตววิทยา'!$A$80:$G$90,4,FALSE),"  ")</f>
        <v xml:space="preserve">  </v>
      </c>
      <c r="K134" s="24" t="str">
        <f t="shared" si="37"/>
        <v>ไม่ศึกษา</v>
      </c>
      <c r="L134" s="24" t="str">
        <f t="shared" si="38"/>
        <v xml:space="preserve">  </v>
      </c>
      <c r="M134" s="50"/>
    </row>
    <row r="135" spans="1:15" ht="18.95" customHeight="1" x14ac:dyDescent="0.5">
      <c r="A135" s="51" t="s">
        <v>268</v>
      </c>
      <c r="B135" s="52"/>
      <c r="C135" s="53"/>
      <c r="D135" s="54"/>
      <c r="E135" s="54"/>
      <c r="F135" s="55"/>
      <c r="G135" s="55"/>
      <c r="H135" s="55"/>
      <c r="I135" s="55"/>
      <c r="J135" s="55"/>
      <c r="K135" s="55"/>
      <c r="L135" s="55"/>
      <c r="M135" s="56" t="str">
        <f>IF(L137&gt;=120,"ครบ","ไม่ครบ")</f>
        <v>ครบ</v>
      </c>
    </row>
    <row r="136" spans="1:15" ht="18.95" customHeight="1" x14ac:dyDescent="0.5">
      <c r="A136" s="131" t="s">
        <v>332</v>
      </c>
      <c r="B136" s="131"/>
      <c r="C136" s="131"/>
      <c r="D136" s="135" t="str">
        <f>IFERROR(VLOOKUP(J4,รายชื่อนิสิต!$A$3:$I$321,7,FALSE)," ")</f>
        <v xml:space="preserve"> </v>
      </c>
      <c r="E136" s="135"/>
      <c r="F136" s="135"/>
      <c r="G136" s="135"/>
      <c r="H136" s="135"/>
      <c r="I136" s="135"/>
      <c r="J136" s="135"/>
      <c r="K136" s="135"/>
      <c r="L136" s="135"/>
      <c r="M136" s="135"/>
    </row>
    <row r="137" spans="1:15" ht="18.95" customHeight="1" x14ac:dyDescent="0.5">
      <c r="A137" s="131" t="s">
        <v>333</v>
      </c>
      <c r="B137" s="131"/>
      <c r="C137" s="131"/>
      <c r="D137" s="63" t="str">
        <f>IFERROR(VLOOKUP(J4,รายชื่อนิสิต!$A$3:$G$230,8,FALSE)," ")</f>
        <v xml:space="preserve"> </v>
      </c>
      <c r="E137" s="135" t="str">
        <f>IFERROR(VLOOKUP(J4,รายชื่อนิสิต!$A$3:$I$321,8,FALSE)," ")</f>
        <v xml:space="preserve"> </v>
      </c>
      <c r="F137" s="135"/>
      <c r="G137" s="135"/>
      <c r="H137" s="135"/>
      <c r="I137" s="136" t="s">
        <v>988</v>
      </c>
      <c r="J137" s="136"/>
      <c r="K137" s="136"/>
      <c r="L137" s="75">
        <v>120</v>
      </c>
      <c r="M137" s="75" t="s">
        <v>334</v>
      </c>
    </row>
    <row r="138" spans="1:15" ht="18.95" customHeight="1" x14ac:dyDescent="0.5">
      <c r="A138" s="58" t="s">
        <v>898</v>
      </c>
      <c r="B138" s="58"/>
      <c r="C138" s="58"/>
      <c r="D138" s="58"/>
      <c r="E138" s="59"/>
      <c r="F138" s="60">
        <f>IFERROR(G138,"  ")</f>
        <v>0</v>
      </c>
      <c r="G138" s="60">
        <f>G10+G43+G113+G126</f>
        <v>0</v>
      </c>
      <c r="H138" s="137" t="s">
        <v>343</v>
      </c>
      <c r="I138" s="137"/>
      <c r="J138" s="137"/>
      <c r="K138" s="137"/>
      <c r="L138" s="60">
        <f>SUM(L10:L134)</f>
        <v>0</v>
      </c>
      <c r="M138" s="57"/>
      <c r="O138" s="25"/>
    </row>
    <row r="139" spans="1:15" ht="18.95" customHeight="1" x14ac:dyDescent="0.5">
      <c r="A139" s="58" t="s">
        <v>895</v>
      </c>
      <c r="B139" s="58"/>
      <c r="C139" s="58"/>
      <c r="D139" s="58"/>
      <c r="E139" s="59"/>
      <c r="F139" s="73"/>
      <c r="G139" s="60"/>
      <c r="H139" s="137" t="s">
        <v>342</v>
      </c>
      <c r="I139" s="137"/>
      <c r="J139" s="137"/>
      <c r="K139" s="137"/>
      <c r="L139" s="61" t="str">
        <f>IFERROR(L138/F141," ")</f>
        <v xml:space="preserve"> </v>
      </c>
      <c r="M139" s="57"/>
      <c r="O139" s="25"/>
    </row>
    <row r="140" spans="1:15" ht="18.95" customHeight="1" x14ac:dyDescent="0.5">
      <c r="A140" s="58" t="s">
        <v>896</v>
      </c>
      <c r="B140" s="58"/>
      <c r="C140" s="58"/>
      <c r="D140" s="58"/>
      <c r="E140" s="59"/>
      <c r="F140" s="73"/>
      <c r="G140" s="60"/>
      <c r="H140" s="60"/>
      <c r="I140" s="60"/>
      <c r="J140" s="60"/>
      <c r="K140" s="60"/>
      <c r="L140" s="61"/>
      <c r="M140" s="57"/>
      <c r="O140" s="25"/>
    </row>
    <row r="141" spans="1:15" ht="18.95" customHeight="1" x14ac:dyDescent="0.5">
      <c r="A141" s="58" t="s">
        <v>897</v>
      </c>
      <c r="B141" s="58"/>
      <c r="C141" s="58"/>
      <c r="D141" s="58"/>
      <c r="E141" s="59"/>
      <c r="F141" s="60">
        <f>IFERROR(F138-(F139+F140)," ")</f>
        <v>0</v>
      </c>
      <c r="G141" s="60"/>
      <c r="H141" s="60"/>
      <c r="I141" s="60"/>
      <c r="J141" s="60"/>
      <c r="K141" s="60"/>
      <c r="L141" s="60"/>
      <c r="M141" s="57"/>
      <c r="O141" s="25"/>
    </row>
    <row r="142" spans="1:15" ht="18.95" customHeight="1" x14ac:dyDescent="0.5">
      <c r="A142" s="15" t="s">
        <v>954</v>
      </c>
    </row>
    <row r="143" spans="1:15" ht="18.95" customHeight="1" x14ac:dyDescent="0.5">
      <c r="A143" s="9" t="s">
        <v>253</v>
      </c>
      <c r="F143" s="57" t="s">
        <v>335</v>
      </c>
      <c r="H143" s="75">
        <f>IFERROR(G9," ")</f>
        <v>0</v>
      </c>
      <c r="I143" s="11" t="s">
        <v>339</v>
      </c>
      <c r="K143" s="75" t="str">
        <f>M9</f>
        <v>ไม่ครบ</v>
      </c>
    </row>
    <row r="144" spans="1:15" ht="18.95" customHeight="1" x14ac:dyDescent="0.5">
      <c r="B144" s="11" t="s">
        <v>336</v>
      </c>
      <c r="C144" s="11"/>
      <c r="D144" s="11"/>
      <c r="F144" s="57" t="s">
        <v>335</v>
      </c>
      <c r="G144" s="11"/>
      <c r="H144" s="57">
        <f>IFERROR(G10," ")</f>
        <v>0</v>
      </c>
      <c r="I144" s="11" t="s">
        <v>339</v>
      </c>
      <c r="J144" s="11"/>
      <c r="K144" s="75" t="str">
        <f>M10</f>
        <v>ไม่ครบ</v>
      </c>
      <c r="N144" s="75"/>
      <c r="O144" s="9"/>
    </row>
    <row r="145" spans="1:15" ht="18.95" customHeight="1" x14ac:dyDescent="0.5">
      <c r="B145" s="11" t="s">
        <v>337</v>
      </c>
      <c r="C145" s="11"/>
      <c r="D145" s="11"/>
      <c r="F145" s="57" t="s">
        <v>335</v>
      </c>
      <c r="G145" s="11"/>
      <c r="H145" s="75">
        <f>G43</f>
        <v>0</v>
      </c>
      <c r="I145" s="11" t="s">
        <v>339</v>
      </c>
      <c r="J145" s="11"/>
      <c r="K145" s="57" t="str">
        <f>M43</f>
        <v>ไม่ครบ</v>
      </c>
      <c r="N145" s="75"/>
      <c r="O145" s="9"/>
    </row>
    <row r="146" spans="1:15" ht="18.95" customHeight="1" x14ac:dyDescent="0.5">
      <c r="B146" s="11" t="s">
        <v>267</v>
      </c>
      <c r="C146" s="11"/>
      <c r="D146" s="11"/>
      <c r="F146" s="57" t="s">
        <v>335</v>
      </c>
      <c r="G146" s="11"/>
      <c r="H146" s="75">
        <f>G113</f>
        <v>0</v>
      </c>
      <c r="I146" s="11" t="s">
        <v>339</v>
      </c>
      <c r="J146" s="11"/>
      <c r="K146" s="57" t="str">
        <f>M113</f>
        <v>ไม่ครบ</v>
      </c>
      <c r="N146" s="75"/>
      <c r="O146" s="9"/>
    </row>
    <row r="147" spans="1:15" ht="18.95" customHeight="1" x14ac:dyDescent="0.5">
      <c r="B147" s="11" t="s">
        <v>338</v>
      </c>
      <c r="C147" s="11"/>
      <c r="D147" s="11"/>
      <c r="F147" s="57" t="s">
        <v>340</v>
      </c>
      <c r="G147" s="11"/>
      <c r="H147" s="75">
        <f>L137</f>
        <v>120</v>
      </c>
      <c r="I147" s="11" t="s">
        <v>334</v>
      </c>
      <c r="J147" s="11"/>
      <c r="K147" s="57" t="str">
        <f>M135</f>
        <v>ครบ</v>
      </c>
      <c r="N147" s="75"/>
      <c r="O147" s="9"/>
    </row>
    <row r="148" spans="1:15" ht="18.95" customHeight="1" x14ac:dyDescent="0.5">
      <c r="B148" s="138" t="s">
        <v>349</v>
      </c>
      <c r="C148" s="138"/>
      <c r="D148" s="138"/>
      <c r="E148" s="138"/>
      <c r="F148" s="57"/>
      <c r="G148" s="11"/>
      <c r="H148" s="75">
        <f>H143</f>
        <v>0</v>
      </c>
      <c r="I148" s="11" t="s">
        <v>339</v>
      </c>
      <c r="J148" s="11"/>
      <c r="K148" s="57"/>
      <c r="N148" s="75"/>
      <c r="O148" s="9"/>
    </row>
    <row r="149" spans="1:15" ht="18.95" customHeight="1" x14ac:dyDescent="0.5">
      <c r="B149" s="138" t="s">
        <v>348</v>
      </c>
      <c r="C149" s="138"/>
      <c r="D149" s="138"/>
      <c r="E149" s="138"/>
      <c r="F149" s="57"/>
      <c r="G149" s="11"/>
      <c r="H149" s="75">
        <f>G126</f>
        <v>0</v>
      </c>
      <c r="I149" s="11" t="s">
        <v>339</v>
      </c>
      <c r="J149" s="11"/>
      <c r="K149" s="57"/>
      <c r="N149" s="75"/>
      <c r="O149" s="9"/>
    </row>
    <row r="150" spans="1:15" ht="18.95" customHeight="1" x14ac:dyDescent="0.5">
      <c r="B150" s="138" t="s">
        <v>350</v>
      </c>
      <c r="C150" s="138"/>
      <c r="D150" s="138"/>
      <c r="E150" s="138"/>
      <c r="F150" s="57"/>
      <c r="G150" s="11"/>
      <c r="H150" s="75">
        <f>H148+H149</f>
        <v>0</v>
      </c>
      <c r="I150" s="11" t="s">
        <v>339</v>
      </c>
      <c r="J150" s="11"/>
      <c r="K150" s="57"/>
      <c r="N150" s="75"/>
      <c r="O150" s="9"/>
    </row>
    <row r="151" spans="1:15" ht="18.95" customHeight="1" x14ac:dyDescent="0.5">
      <c r="B151" s="137" t="s">
        <v>342</v>
      </c>
      <c r="C151" s="137"/>
      <c r="D151" s="137"/>
      <c r="H151" s="11"/>
      <c r="K151" s="61" t="str">
        <f>L139</f>
        <v xml:space="preserve"> </v>
      </c>
    </row>
    <row r="152" spans="1:15" ht="11.25" customHeight="1" x14ac:dyDescent="0.5"/>
    <row r="153" spans="1:15" ht="24" x14ac:dyDescent="0.55000000000000004">
      <c r="A153" s="64" t="s">
        <v>344</v>
      </c>
      <c r="B153" s="15"/>
      <c r="C153" s="11"/>
      <c r="D153" s="15"/>
      <c r="O153" s="25"/>
    </row>
    <row r="154" spans="1:15" ht="23.25" customHeight="1" thickBot="1" x14ac:dyDescent="0.55000000000000004">
      <c r="C154" s="65"/>
      <c r="D154" s="66"/>
      <c r="E154" s="66"/>
      <c r="F154" s="67"/>
      <c r="G154" s="67"/>
      <c r="H154" s="67"/>
      <c r="I154" s="67"/>
      <c r="J154" s="67"/>
      <c r="K154" s="67"/>
      <c r="L154" s="67"/>
      <c r="O154" s="25"/>
    </row>
    <row r="155" spans="1:15" ht="20.100000000000001" customHeight="1" x14ac:dyDescent="0.5"/>
    <row r="156" spans="1:15" ht="26.25" customHeight="1" x14ac:dyDescent="0.5">
      <c r="D156" s="68" t="s">
        <v>345</v>
      </c>
      <c r="F156" s="131"/>
      <c r="G156" s="131"/>
      <c r="H156" s="131"/>
      <c r="I156" s="131"/>
      <c r="J156" s="131"/>
      <c r="K156" s="131"/>
    </row>
    <row r="157" spans="1:15" x14ac:dyDescent="0.5">
      <c r="F157" s="136" t="str">
        <f>"("&amp;I5&amp;")"</f>
        <v>( )</v>
      </c>
      <c r="G157" s="136"/>
      <c r="H157" s="136"/>
      <c r="I157" s="136"/>
      <c r="J157" s="136"/>
      <c r="K157" s="136"/>
    </row>
    <row r="158" spans="1:15" s="75" customFormat="1" x14ac:dyDescent="0.5">
      <c r="A158" s="11"/>
      <c r="B158" s="11"/>
      <c r="C158" s="62"/>
      <c r="D158" s="63"/>
      <c r="E158" s="63"/>
      <c r="F158" s="136" t="s">
        <v>346</v>
      </c>
      <c r="G158" s="136"/>
      <c r="H158" s="136"/>
      <c r="I158" s="136"/>
      <c r="J158" s="136"/>
      <c r="K158" s="136"/>
      <c r="N158" s="9"/>
      <c r="O158" s="11"/>
    </row>
    <row r="159" spans="1:15" s="75" customFormat="1" x14ac:dyDescent="0.5">
      <c r="A159" s="11"/>
      <c r="B159" s="11"/>
      <c r="C159" s="62"/>
      <c r="D159" s="63"/>
      <c r="E159" s="63"/>
      <c r="F159" s="136" t="s">
        <v>347</v>
      </c>
      <c r="G159" s="136"/>
      <c r="H159" s="136"/>
      <c r="I159" s="136"/>
      <c r="J159" s="136"/>
      <c r="K159" s="136"/>
      <c r="N159" s="9"/>
      <c r="O159" s="11"/>
    </row>
  </sheetData>
  <sheetProtection algorithmName="SHA-512" hashValue="mmqGRWUgkH/rP0XNdGiN5SeduK0hAv5OB1uEMItUn0DnUgAiD4bL1AtK/gC6aIUNL8Mav6R0eA28Mbu3vdP4WA==" saltValue="UBAPrI1/2IGwkYXxOCxMiw==" spinCount="100000" sheet="1" objects="1" scenarios="1"/>
  <mergeCells count="32">
    <mergeCell ref="F159:K159"/>
    <mergeCell ref="B151:D151"/>
    <mergeCell ref="F156:K156"/>
    <mergeCell ref="F157:K157"/>
    <mergeCell ref="F158:K158"/>
    <mergeCell ref="A136:C136"/>
    <mergeCell ref="D136:M136"/>
    <mergeCell ref="A7:E8"/>
    <mergeCell ref="B150:E150"/>
    <mergeCell ref="A137:C137"/>
    <mergeCell ref="H138:K138"/>
    <mergeCell ref="H139:K139"/>
    <mergeCell ref="B148:E148"/>
    <mergeCell ref="B149:E149"/>
    <mergeCell ref="I137:K137"/>
    <mergeCell ref="E137:H137"/>
    <mergeCell ref="A5:C5"/>
    <mergeCell ref="F7:F8"/>
    <mergeCell ref="H7:I7"/>
    <mergeCell ref="F5:H5"/>
    <mergeCell ref="A1:M1"/>
    <mergeCell ref="A2:M2"/>
    <mergeCell ref="A3:M3"/>
    <mergeCell ref="A4:C4"/>
    <mergeCell ref="D4:F4"/>
    <mergeCell ref="H4:I4"/>
    <mergeCell ref="J4:K4"/>
    <mergeCell ref="J7:J8"/>
    <mergeCell ref="K7:K8"/>
    <mergeCell ref="L7:L8"/>
    <mergeCell ref="M7:M8"/>
    <mergeCell ref="I5:M5"/>
  </mergeCells>
  <phoneticPr fontId="8" type="noConversion"/>
  <printOptions horizontalCentered="1"/>
  <pageMargins left="0" right="0" top="0.15748031496062992" bottom="0.15748031496062992" header="0.31496062992125984" footer="0.31496062992125984"/>
  <pageSetup paperSize="9" scale="90" orientation="portrait" r:id="rId1"/>
  <rowBreaks count="1" manualBreakCount="1"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1D4E-4842-4A20-8F36-510D512C5E7C}">
  <dimension ref="A1:G99"/>
  <sheetViews>
    <sheetView zoomScaleNormal="100" workbookViewId="0">
      <selection activeCell="M10" sqref="M10"/>
    </sheetView>
  </sheetViews>
  <sheetFormatPr defaultRowHeight="24" x14ac:dyDescent="0.55000000000000004"/>
  <cols>
    <col min="1" max="1" width="11.25" style="84" customWidth="1"/>
    <col min="2" max="2" width="11.125" style="85" customWidth="1"/>
    <col min="3" max="3" width="46" style="86" customWidth="1"/>
    <col min="4" max="6" width="9" style="85"/>
    <col min="7" max="7" width="12.25" style="85" customWidth="1"/>
    <col min="8" max="16384" width="9" style="1"/>
  </cols>
  <sheetData>
    <row r="1" spans="1:7" s="83" customFormat="1" x14ac:dyDescent="0.55000000000000004">
      <c r="A1" s="143" t="s">
        <v>894</v>
      </c>
      <c r="B1" s="144" t="s">
        <v>890</v>
      </c>
      <c r="C1" s="144" t="s">
        <v>891</v>
      </c>
      <c r="D1" s="144" t="s">
        <v>892</v>
      </c>
      <c r="E1" s="144" t="s">
        <v>339</v>
      </c>
      <c r="F1" s="144" t="s">
        <v>893</v>
      </c>
      <c r="G1" s="144" t="s">
        <v>327</v>
      </c>
    </row>
    <row r="2" spans="1:7" x14ac:dyDescent="0.55000000000000004">
      <c r="A2" s="145" t="str">
        <f t="shared" ref="A2:A31" si="0">"0"&amp;B2</f>
        <v>0</v>
      </c>
      <c r="B2" s="146"/>
      <c r="C2" s="139"/>
      <c r="D2" s="139"/>
      <c r="E2" s="139"/>
      <c r="F2" s="147"/>
      <c r="G2" s="147"/>
    </row>
    <row r="3" spans="1:7" x14ac:dyDescent="0.55000000000000004">
      <c r="A3" s="145" t="str">
        <f t="shared" si="0"/>
        <v>0</v>
      </c>
      <c r="B3" s="146"/>
      <c r="C3" s="139"/>
      <c r="D3" s="139"/>
      <c r="E3" s="139"/>
      <c r="F3" s="147"/>
      <c r="G3" s="147"/>
    </row>
    <row r="4" spans="1:7" x14ac:dyDescent="0.55000000000000004">
      <c r="A4" s="145" t="str">
        <f t="shared" si="0"/>
        <v>0</v>
      </c>
      <c r="B4" s="146"/>
      <c r="C4" s="139"/>
      <c r="D4" s="139"/>
      <c r="E4" s="139"/>
      <c r="F4" s="147"/>
      <c r="G4" s="147"/>
    </row>
    <row r="5" spans="1:7" x14ac:dyDescent="0.55000000000000004">
      <c r="A5" s="145" t="str">
        <f t="shared" si="0"/>
        <v>0</v>
      </c>
      <c r="B5" s="146"/>
      <c r="C5" s="139"/>
      <c r="D5" s="139"/>
      <c r="E5" s="139"/>
      <c r="F5" s="148"/>
      <c r="G5" s="148"/>
    </row>
    <row r="6" spans="1:7" x14ac:dyDescent="0.55000000000000004">
      <c r="A6" s="145" t="str">
        <f>"0"&amp;B6</f>
        <v>0</v>
      </c>
      <c r="B6" s="146"/>
      <c r="C6" s="139"/>
      <c r="D6" s="139"/>
      <c r="E6" s="139"/>
      <c r="F6" s="147"/>
      <c r="G6" s="147"/>
    </row>
    <row r="7" spans="1:7" x14ac:dyDescent="0.55000000000000004">
      <c r="A7" s="145" t="str">
        <f>"0"&amp;B7</f>
        <v>0</v>
      </c>
      <c r="B7" s="146"/>
      <c r="C7" s="139"/>
      <c r="D7" s="139"/>
      <c r="E7" s="139"/>
      <c r="F7" s="147"/>
      <c r="G7" s="147"/>
    </row>
    <row r="8" spans="1:7" x14ac:dyDescent="0.55000000000000004">
      <c r="A8" s="145" t="str">
        <f t="shared" si="0"/>
        <v>0</v>
      </c>
      <c r="B8" s="146"/>
      <c r="C8" s="139"/>
      <c r="D8" s="139"/>
      <c r="E8" s="139"/>
      <c r="F8" s="147"/>
      <c r="G8" s="147"/>
    </row>
    <row r="9" spans="1:7" x14ac:dyDescent="0.55000000000000004">
      <c r="A9" s="145" t="str">
        <f t="shared" si="0"/>
        <v>0</v>
      </c>
      <c r="B9" s="146"/>
      <c r="C9" s="139"/>
      <c r="D9" s="139"/>
      <c r="E9" s="139"/>
      <c r="F9" s="147"/>
      <c r="G9" s="147"/>
    </row>
    <row r="10" spans="1:7" x14ac:dyDescent="0.55000000000000004">
      <c r="A10" s="145" t="str">
        <f t="shared" si="0"/>
        <v>0</v>
      </c>
      <c r="B10" s="146"/>
      <c r="C10" s="139"/>
      <c r="D10" s="139"/>
      <c r="E10" s="139"/>
      <c r="F10" s="147"/>
      <c r="G10" s="147"/>
    </row>
    <row r="11" spans="1:7" x14ac:dyDescent="0.55000000000000004">
      <c r="A11" s="145" t="str">
        <f t="shared" si="0"/>
        <v>0</v>
      </c>
      <c r="B11" s="146"/>
      <c r="C11" s="139"/>
      <c r="D11" s="139"/>
      <c r="E11" s="139"/>
      <c r="F11" s="147"/>
      <c r="G11" s="147"/>
    </row>
    <row r="12" spans="1:7" x14ac:dyDescent="0.55000000000000004">
      <c r="A12" s="145" t="str">
        <f t="shared" si="0"/>
        <v>0</v>
      </c>
      <c r="B12" s="146"/>
      <c r="C12" s="139"/>
      <c r="D12" s="139"/>
      <c r="E12" s="139"/>
      <c r="F12" s="147"/>
      <c r="G12" s="147"/>
    </row>
    <row r="13" spans="1:7" x14ac:dyDescent="0.55000000000000004">
      <c r="A13" s="145" t="str">
        <f t="shared" si="0"/>
        <v>0</v>
      </c>
      <c r="B13" s="146"/>
      <c r="C13" s="139"/>
      <c r="D13" s="139"/>
      <c r="E13" s="139"/>
      <c r="F13" s="147"/>
      <c r="G13" s="147"/>
    </row>
    <row r="14" spans="1:7" x14ac:dyDescent="0.55000000000000004">
      <c r="A14" s="145" t="str">
        <f t="shared" si="0"/>
        <v>0</v>
      </c>
      <c r="B14" s="146"/>
      <c r="C14" s="139"/>
      <c r="D14" s="139"/>
      <c r="E14" s="139"/>
      <c r="F14" s="147"/>
      <c r="G14" s="147"/>
    </row>
    <row r="15" spans="1:7" x14ac:dyDescent="0.55000000000000004">
      <c r="A15" s="145" t="str">
        <f t="shared" si="0"/>
        <v>0</v>
      </c>
      <c r="B15" s="146"/>
      <c r="C15" s="139"/>
      <c r="D15" s="139"/>
      <c r="E15" s="139"/>
      <c r="F15" s="147"/>
      <c r="G15" s="147"/>
    </row>
    <row r="16" spans="1:7" x14ac:dyDescent="0.55000000000000004">
      <c r="A16" s="145" t="str">
        <f t="shared" si="0"/>
        <v>0</v>
      </c>
      <c r="B16" s="146"/>
      <c r="C16" s="139"/>
      <c r="D16" s="139"/>
      <c r="E16" s="139"/>
      <c r="F16" s="147"/>
      <c r="G16" s="147"/>
    </row>
    <row r="17" spans="1:7" x14ac:dyDescent="0.55000000000000004">
      <c r="A17" s="145" t="str">
        <f t="shared" si="0"/>
        <v>0</v>
      </c>
      <c r="B17" s="146"/>
      <c r="C17" s="139"/>
      <c r="D17" s="139"/>
      <c r="E17" s="139"/>
      <c r="F17" s="147"/>
      <c r="G17" s="147"/>
    </row>
    <row r="18" spans="1:7" x14ac:dyDescent="0.55000000000000004">
      <c r="A18" s="145" t="str">
        <f t="shared" si="0"/>
        <v>0</v>
      </c>
      <c r="B18" s="146"/>
      <c r="C18" s="139"/>
      <c r="D18" s="139"/>
      <c r="E18" s="139"/>
      <c r="F18" s="147"/>
      <c r="G18" s="147"/>
    </row>
    <row r="19" spans="1:7" x14ac:dyDescent="0.55000000000000004">
      <c r="A19" s="145" t="str">
        <f t="shared" si="0"/>
        <v>0</v>
      </c>
      <c r="B19" s="146"/>
      <c r="C19" s="139"/>
      <c r="D19" s="139"/>
      <c r="E19" s="139"/>
      <c r="F19" s="147"/>
      <c r="G19" s="147"/>
    </row>
    <row r="20" spans="1:7" x14ac:dyDescent="0.55000000000000004">
      <c r="A20" s="145" t="str">
        <f t="shared" si="0"/>
        <v>0</v>
      </c>
      <c r="B20" s="146"/>
      <c r="C20" s="139"/>
      <c r="D20" s="139"/>
      <c r="E20" s="139"/>
      <c r="F20" s="147"/>
      <c r="G20" s="147"/>
    </row>
    <row r="21" spans="1:7" x14ac:dyDescent="0.55000000000000004">
      <c r="A21" s="145" t="str">
        <f t="shared" si="0"/>
        <v>0</v>
      </c>
      <c r="B21" s="146"/>
      <c r="C21" s="139"/>
      <c r="D21" s="139"/>
      <c r="E21" s="139"/>
      <c r="F21" s="147"/>
      <c r="G21" s="147"/>
    </row>
    <row r="22" spans="1:7" x14ac:dyDescent="0.55000000000000004">
      <c r="A22" s="145" t="str">
        <f t="shared" si="0"/>
        <v>0</v>
      </c>
      <c r="B22" s="146"/>
      <c r="C22" s="139"/>
      <c r="D22" s="139"/>
      <c r="E22" s="139"/>
      <c r="F22" s="147"/>
      <c r="G22" s="147"/>
    </row>
    <row r="23" spans="1:7" x14ac:dyDescent="0.55000000000000004">
      <c r="A23" s="145" t="str">
        <f t="shared" si="0"/>
        <v>0</v>
      </c>
      <c r="B23" s="146"/>
      <c r="C23" s="139"/>
      <c r="D23" s="139"/>
      <c r="E23" s="139"/>
      <c r="F23" s="147"/>
      <c r="G23" s="147"/>
    </row>
    <row r="24" spans="1:7" x14ac:dyDescent="0.55000000000000004">
      <c r="A24" s="145" t="str">
        <f t="shared" si="0"/>
        <v>0</v>
      </c>
      <c r="B24" s="146"/>
      <c r="C24" s="139"/>
      <c r="D24" s="139"/>
      <c r="E24" s="139"/>
      <c r="F24" s="147"/>
      <c r="G24" s="147"/>
    </row>
    <row r="25" spans="1:7" x14ac:dyDescent="0.55000000000000004">
      <c r="A25" s="145" t="str">
        <f t="shared" si="0"/>
        <v>0</v>
      </c>
      <c r="B25" s="146"/>
      <c r="C25" s="139"/>
      <c r="D25" s="139"/>
      <c r="E25" s="139"/>
      <c r="F25" s="147"/>
      <c r="G25" s="147"/>
    </row>
    <row r="26" spans="1:7" x14ac:dyDescent="0.55000000000000004">
      <c r="A26" s="145" t="str">
        <f t="shared" si="0"/>
        <v>0</v>
      </c>
      <c r="B26" s="146"/>
      <c r="C26" s="139"/>
      <c r="D26" s="139"/>
      <c r="E26" s="139"/>
      <c r="F26" s="147"/>
      <c r="G26" s="147"/>
    </row>
    <row r="27" spans="1:7" x14ac:dyDescent="0.55000000000000004">
      <c r="A27" s="145" t="str">
        <f t="shared" si="0"/>
        <v>0</v>
      </c>
      <c r="B27" s="146"/>
      <c r="C27" s="139"/>
      <c r="D27" s="139"/>
      <c r="E27" s="139"/>
      <c r="F27" s="147"/>
      <c r="G27" s="147"/>
    </row>
    <row r="28" spans="1:7" x14ac:dyDescent="0.55000000000000004">
      <c r="A28" s="145" t="str">
        <f t="shared" si="0"/>
        <v>0</v>
      </c>
      <c r="B28" s="146"/>
      <c r="C28" s="139"/>
      <c r="D28" s="139"/>
      <c r="E28" s="139"/>
      <c r="F28" s="147"/>
      <c r="G28" s="147"/>
    </row>
    <row r="29" spans="1:7" x14ac:dyDescent="0.55000000000000004">
      <c r="A29" s="145" t="str">
        <f t="shared" si="0"/>
        <v>0</v>
      </c>
      <c r="B29" s="146"/>
      <c r="C29" s="139"/>
      <c r="D29" s="139"/>
      <c r="E29" s="139"/>
      <c r="F29" s="147"/>
      <c r="G29" s="147"/>
    </row>
    <row r="30" spans="1:7" x14ac:dyDescent="0.55000000000000004">
      <c r="A30" s="145" t="str">
        <f t="shared" si="0"/>
        <v>0</v>
      </c>
      <c r="B30" s="146"/>
      <c r="C30" s="139"/>
      <c r="D30" s="139"/>
      <c r="E30" s="139"/>
      <c r="F30" s="147"/>
      <c r="G30" s="147"/>
    </row>
    <row r="31" spans="1:7" x14ac:dyDescent="0.55000000000000004">
      <c r="A31" s="145" t="str">
        <f t="shared" si="0"/>
        <v>0</v>
      </c>
      <c r="B31" s="146"/>
      <c r="C31" s="139"/>
      <c r="D31" s="139"/>
      <c r="E31" s="139"/>
      <c r="F31" s="147"/>
      <c r="G31" s="147"/>
    </row>
    <row r="32" spans="1:7" x14ac:dyDescent="0.55000000000000004">
      <c r="A32" s="145" t="str">
        <f t="shared" ref="A32:A58" si="1">"0"&amp;B32</f>
        <v>0</v>
      </c>
      <c r="B32" s="146"/>
      <c r="C32" s="139"/>
      <c r="D32" s="139"/>
      <c r="E32" s="139"/>
      <c r="F32" s="147"/>
      <c r="G32" s="147"/>
    </row>
    <row r="33" spans="1:7" x14ac:dyDescent="0.55000000000000004">
      <c r="A33" s="145" t="str">
        <f t="shared" si="1"/>
        <v>0</v>
      </c>
      <c r="B33" s="146"/>
      <c r="C33" s="139"/>
      <c r="D33" s="139"/>
      <c r="E33" s="139"/>
      <c r="F33" s="147"/>
      <c r="G33" s="147"/>
    </row>
    <row r="34" spans="1:7" x14ac:dyDescent="0.55000000000000004">
      <c r="A34" s="145" t="str">
        <f t="shared" si="1"/>
        <v>0</v>
      </c>
      <c r="B34" s="146"/>
      <c r="C34" s="139"/>
      <c r="D34" s="139"/>
      <c r="E34" s="139"/>
      <c r="F34" s="147"/>
      <c r="G34" s="147"/>
    </row>
    <row r="35" spans="1:7" x14ac:dyDescent="0.55000000000000004">
      <c r="A35" s="145" t="str">
        <f t="shared" si="1"/>
        <v>0</v>
      </c>
      <c r="B35" s="146"/>
      <c r="C35" s="139"/>
      <c r="D35" s="139"/>
      <c r="E35" s="139"/>
      <c r="F35" s="147"/>
      <c r="G35" s="147"/>
    </row>
    <row r="36" spans="1:7" x14ac:dyDescent="0.55000000000000004">
      <c r="A36" s="145" t="str">
        <f t="shared" si="1"/>
        <v>0</v>
      </c>
      <c r="B36" s="146"/>
      <c r="C36" s="139"/>
      <c r="D36" s="139"/>
      <c r="E36" s="139"/>
      <c r="F36" s="147"/>
      <c r="G36" s="147"/>
    </row>
    <row r="37" spans="1:7" x14ac:dyDescent="0.55000000000000004">
      <c r="A37" s="145" t="str">
        <f t="shared" si="1"/>
        <v>0</v>
      </c>
      <c r="B37" s="146"/>
      <c r="C37" s="139"/>
      <c r="D37" s="139"/>
      <c r="E37" s="139"/>
      <c r="F37" s="147"/>
      <c r="G37" s="147"/>
    </row>
    <row r="38" spans="1:7" x14ac:dyDescent="0.55000000000000004">
      <c r="A38" s="145" t="str">
        <f t="shared" si="1"/>
        <v>0</v>
      </c>
      <c r="B38" s="146"/>
      <c r="C38" s="139"/>
      <c r="D38" s="139"/>
      <c r="E38" s="139"/>
      <c r="F38" s="147"/>
      <c r="G38" s="147"/>
    </row>
    <row r="39" spans="1:7" x14ac:dyDescent="0.55000000000000004">
      <c r="A39" s="145" t="str">
        <f t="shared" si="1"/>
        <v>0</v>
      </c>
      <c r="B39" s="146"/>
      <c r="C39" s="139"/>
      <c r="D39" s="139"/>
      <c r="E39" s="139"/>
      <c r="F39" s="147"/>
      <c r="G39" s="147"/>
    </row>
    <row r="40" spans="1:7" x14ac:dyDescent="0.55000000000000004">
      <c r="A40" s="145" t="str">
        <f t="shared" si="1"/>
        <v>0</v>
      </c>
      <c r="B40" s="146"/>
      <c r="C40" s="139"/>
      <c r="D40" s="139"/>
      <c r="E40" s="139"/>
      <c r="F40" s="147"/>
      <c r="G40" s="147"/>
    </row>
    <row r="41" spans="1:7" x14ac:dyDescent="0.55000000000000004">
      <c r="A41" s="145" t="str">
        <f t="shared" si="1"/>
        <v>0</v>
      </c>
      <c r="B41" s="146"/>
      <c r="C41" s="139"/>
      <c r="D41" s="139"/>
      <c r="E41" s="139"/>
      <c r="F41" s="147"/>
      <c r="G41" s="147"/>
    </row>
    <row r="42" spans="1:7" x14ac:dyDescent="0.55000000000000004">
      <c r="A42" s="145" t="str">
        <f t="shared" si="1"/>
        <v>0</v>
      </c>
      <c r="B42" s="146"/>
      <c r="C42" s="139"/>
      <c r="D42" s="139"/>
      <c r="E42" s="139"/>
      <c r="F42" s="147"/>
      <c r="G42" s="147"/>
    </row>
    <row r="43" spans="1:7" x14ac:dyDescent="0.55000000000000004">
      <c r="A43" s="145" t="str">
        <f t="shared" si="1"/>
        <v>0</v>
      </c>
      <c r="B43" s="146"/>
      <c r="C43" s="139"/>
      <c r="D43" s="139"/>
      <c r="E43" s="139"/>
      <c r="F43" s="147"/>
      <c r="G43" s="147"/>
    </row>
    <row r="44" spans="1:7" x14ac:dyDescent="0.55000000000000004">
      <c r="A44" s="145" t="str">
        <f t="shared" si="1"/>
        <v>0</v>
      </c>
      <c r="B44" s="146"/>
      <c r="C44" s="139"/>
      <c r="D44" s="139"/>
      <c r="E44" s="139"/>
      <c r="F44" s="147"/>
      <c r="G44" s="147"/>
    </row>
    <row r="45" spans="1:7" x14ac:dyDescent="0.55000000000000004">
      <c r="A45" s="145" t="str">
        <f t="shared" si="1"/>
        <v>0</v>
      </c>
      <c r="B45" s="146"/>
      <c r="C45" s="139"/>
      <c r="D45" s="139"/>
      <c r="E45" s="139"/>
      <c r="F45" s="147"/>
      <c r="G45" s="147"/>
    </row>
    <row r="46" spans="1:7" x14ac:dyDescent="0.55000000000000004">
      <c r="A46" s="145" t="str">
        <f t="shared" si="1"/>
        <v>0</v>
      </c>
      <c r="B46" s="146"/>
      <c r="C46" s="139"/>
      <c r="D46" s="139"/>
      <c r="E46" s="139"/>
      <c r="F46" s="147"/>
      <c r="G46" s="147"/>
    </row>
    <row r="47" spans="1:7" x14ac:dyDescent="0.55000000000000004">
      <c r="A47" s="145" t="str">
        <f t="shared" si="1"/>
        <v>0</v>
      </c>
      <c r="B47" s="146"/>
      <c r="C47" s="139"/>
      <c r="D47" s="139"/>
      <c r="E47" s="139"/>
      <c r="F47" s="147"/>
      <c r="G47" s="147"/>
    </row>
    <row r="48" spans="1:7" x14ac:dyDescent="0.55000000000000004">
      <c r="A48" s="145" t="str">
        <f t="shared" si="1"/>
        <v>0</v>
      </c>
      <c r="B48" s="146"/>
      <c r="C48" s="139"/>
      <c r="D48" s="139"/>
      <c r="E48" s="139"/>
      <c r="F48" s="147"/>
      <c r="G48" s="147"/>
    </row>
    <row r="49" spans="1:7" x14ac:dyDescent="0.55000000000000004">
      <c r="A49" s="145" t="str">
        <f t="shared" si="1"/>
        <v>0</v>
      </c>
      <c r="B49" s="146"/>
      <c r="C49" s="139"/>
      <c r="D49" s="139"/>
      <c r="E49" s="139"/>
      <c r="F49" s="147"/>
      <c r="G49" s="147"/>
    </row>
    <row r="50" spans="1:7" x14ac:dyDescent="0.55000000000000004">
      <c r="A50" s="145" t="str">
        <f t="shared" si="1"/>
        <v>0</v>
      </c>
      <c r="B50" s="146"/>
      <c r="C50" s="139"/>
      <c r="D50" s="139"/>
      <c r="E50" s="139"/>
      <c r="F50" s="147"/>
      <c r="G50" s="147"/>
    </row>
    <row r="51" spans="1:7" x14ac:dyDescent="0.55000000000000004">
      <c r="A51" s="145" t="str">
        <f t="shared" si="1"/>
        <v>0</v>
      </c>
      <c r="B51" s="146"/>
      <c r="C51" s="139"/>
      <c r="D51" s="139"/>
      <c r="E51" s="139"/>
      <c r="F51" s="147"/>
      <c r="G51" s="147"/>
    </row>
    <row r="52" spans="1:7" x14ac:dyDescent="0.55000000000000004">
      <c r="A52" s="145" t="str">
        <f t="shared" si="1"/>
        <v>0</v>
      </c>
      <c r="B52" s="146"/>
      <c r="C52" s="139"/>
      <c r="D52" s="139"/>
      <c r="E52" s="139"/>
      <c r="F52" s="147"/>
      <c r="G52" s="147"/>
    </row>
    <row r="53" spans="1:7" x14ac:dyDescent="0.55000000000000004">
      <c r="A53" s="145" t="str">
        <f t="shared" si="1"/>
        <v>0</v>
      </c>
      <c r="B53" s="146"/>
      <c r="C53" s="139"/>
      <c r="D53" s="139"/>
      <c r="E53" s="139"/>
      <c r="F53" s="147"/>
      <c r="G53" s="147"/>
    </row>
    <row r="54" spans="1:7" x14ac:dyDescent="0.55000000000000004">
      <c r="A54" s="145" t="str">
        <f t="shared" si="1"/>
        <v>0</v>
      </c>
      <c r="B54" s="146"/>
      <c r="C54" s="139"/>
      <c r="D54" s="139"/>
      <c r="E54" s="139"/>
      <c r="F54" s="147"/>
      <c r="G54" s="147"/>
    </row>
    <row r="55" spans="1:7" x14ac:dyDescent="0.55000000000000004">
      <c r="A55" s="145" t="str">
        <f t="shared" si="1"/>
        <v>0</v>
      </c>
      <c r="B55" s="146"/>
      <c r="C55" s="139"/>
      <c r="D55" s="139"/>
      <c r="E55" s="139"/>
      <c r="F55" s="147"/>
      <c r="G55" s="147"/>
    </row>
    <row r="56" spans="1:7" x14ac:dyDescent="0.55000000000000004">
      <c r="A56" s="145" t="str">
        <f t="shared" si="1"/>
        <v>0</v>
      </c>
      <c r="B56" s="146"/>
      <c r="C56" s="139"/>
      <c r="D56" s="139"/>
      <c r="E56" s="139"/>
      <c r="F56" s="147"/>
      <c r="G56" s="147"/>
    </row>
    <row r="57" spans="1:7" x14ac:dyDescent="0.55000000000000004">
      <c r="A57" s="145" t="str">
        <f t="shared" si="1"/>
        <v>0</v>
      </c>
      <c r="B57" s="146"/>
      <c r="C57" s="139"/>
      <c r="D57" s="139"/>
      <c r="E57" s="139"/>
      <c r="F57" s="147"/>
      <c r="G57" s="147"/>
    </row>
    <row r="58" spans="1:7" x14ac:dyDescent="0.55000000000000004">
      <c r="A58" s="145" t="str">
        <f t="shared" si="1"/>
        <v>0</v>
      </c>
      <c r="B58" s="146"/>
      <c r="C58" s="139"/>
      <c r="D58" s="139"/>
      <c r="E58" s="139"/>
      <c r="F58" s="147"/>
      <c r="G58" s="147"/>
    </row>
    <row r="59" spans="1:7" x14ac:dyDescent="0.55000000000000004">
      <c r="A59" s="145" t="str">
        <f t="shared" ref="A59:A77" si="2">"0"&amp;B59</f>
        <v>0</v>
      </c>
      <c r="B59" s="146"/>
      <c r="C59" s="139"/>
      <c r="D59" s="139"/>
      <c r="E59" s="139"/>
      <c r="F59" s="147"/>
      <c r="G59" s="147"/>
    </row>
    <row r="60" spans="1:7" x14ac:dyDescent="0.55000000000000004">
      <c r="A60" s="145" t="str">
        <f t="shared" si="2"/>
        <v>0</v>
      </c>
      <c r="B60" s="146"/>
      <c r="C60" s="139"/>
      <c r="D60" s="139"/>
      <c r="E60" s="139"/>
      <c r="F60" s="147"/>
      <c r="G60" s="147"/>
    </row>
    <row r="61" spans="1:7" x14ac:dyDescent="0.55000000000000004">
      <c r="A61" s="145" t="str">
        <f t="shared" si="2"/>
        <v>0</v>
      </c>
      <c r="B61" s="146"/>
      <c r="C61" s="139"/>
      <c r="D61" s="139"/>
      <c r="E61" s="139"/>
      <c r="F61" s="147"/>
      <c r="G61" s="147"/>
    </row>
    <row r="62" spans="1:7" x14ac:dyDescent="0.55000000000000004">
      <c r="A62" s="145" t="str">
        <f t="shared" si="2"/>
        <v>0</v>
      </c>
      <c r="B62" s="146"/>
      <c r="C62" s="139"/>
      <c r="D62" s="139"/>
      <c r="E62" s="139"/>
      <c r="F62" s="147"/>
      <c r="G62" s="147"/>
    </row>
    <row r="63" spans="1:7" x14ac:dyDescent="0.55000000000000004">
      <c r="A63" s="145" t="str">
        <f t="shared" si="2"/>
        <v>0</v>
      </c>
      <c r="B63" s="146"/>
      <c r="C63" s="139"/>
      <c r="D63" s="139"/>
      <c r="E63" s="139"/>
      <c r="F63" s="147"/>
      <c r="G63" s="147"/>
    </row>
    <row r="64" spans="1:7" x14ac:dyDescent="0.55000000000000004">
      <c r="A64" s="145" t="str">
        <f t="shared" si="2"/>
        <v>0</v>
      </c>
      <c r="B64" s="146"/>
      <c r="C64" s="139"/>
      <c r="D64" s="139"/>
      <c r="E64" s="139"/>
      <c r="F64" s="147"/>
      <c r="G64" s="147"/>
    </row>
    <row r="65" spans="1:7" x14ac:dyDescent="0.55000000000000004">
      <c r="A65" s="145" t="str">
        <f t="shared" si="2"/>
        <v>0</v>
      </c>
      <c r="B65" s="146"/>
      <c r="C65" s="139"/>
      <c r="D65" s="139"/>
      <c r="E65" s="139"/>
      <c r="F65" s="147"/>
      <c r="G65" s="147"/>
    </row>
    <row r="66" spans="1:7" x14ac:dyDescent="0.55000000000000004">
      <c r="A66" s="145" t="str">
        <f t="shared" si="2"/>
        <v>0</v>
      </c>
      <c r="B66" s="146"/>
      <c r="C66" s="139"/>
      <c r="D66" s="139"/>
      <c r="E66" s="139"/>
      <c r="F66" s="147"/>
      <c r="G66" s="147"/>
    </row>
    <row r="67" spans="1:7" x14ac:dyDescent="0.55000000000000004">
      <c r="A67" s="145" t="str">
        <f t="shared" si="2"/>
        <v>0</v>
      </c>
      <c r="B67" s="147"/>
      <c r="C67" s="149"/>
      <c r="D67" s="147"/>
      <c r="E67" s="147"/>
      <c r="F67" s="147"/>
      <c r="G67" s="147"/>
    </row>
    <row r="68" spans="1:7" x14ac:dyDescent="0.55000000000000004">
      <c r="A68" s="145" t="str">
        <f t="shared" si="2"/>
        <v>0</v>
      </c>
      <c r="B68" s="147"/>
      <c r="C68" s="149"/>
      <c r="D68" s="147"/>
      <c r="E68" s="147"/>
      <c r="F68" s="147"/>
      <c r="G68" s="147"/>
    </row>
    <row r="69" spans="1:7" x14ac:dyDescent="0.55000000000000004">
      <c r="A69" s="145" t="str">
        <f t="shared" si="2"/>
        <v>0</v>
      </c>
      <c r="B69" s="147"/>
      <c r="C69" s="149"/>
      <c r="D69" s="147"/>
      <c r="E69" s="147"/>
      <c r="F69" s="147"/>
      <c r="G69" s="147"/>
    </row>
    <row r="70" spans="1:7" x14ac:dyDescent="0.55000000000000004">
      <c r="A70" s="145" t="str">
        <f t="shared" si="2"/>
        <v>0</v>
      </c>
      <c r="B70" s="147"/>
      <c r="C70" s="149"/>
      <c r="D70" s="147"/>
      <c r="E70" s="147"/>
      <c r="F70" s="147"/>
      <c r="G70" s="147"/>
    </row>
    <row r="71" spans="1:7" x14ac:dyDescent="0.55000000000000004">
      <c r="A71" s="145" t="str">
        <f t="shared" si="2"/>
        <v>0</v>
      </c>
      <c r="B71" s="147"/>
      <c r="C71" s="149"/>
      <c r="D71" s="147"/>
      <c r="E71" s="147"/>
      <c r="F71" s="147"/>
      <c r="G71" s="147"/>
    </row>
    <row r="72" spans="1:7" x14ac:dyDescent="0.55000000000000004">
      <c r="A72" s="145" t="str">
        <f t="shared" si="2"/>
        <v>0</v>
      </c>
      <c r="B72" s="147"/>
      <c r="C72" s="149"/>
      <c r="D72" s="147"/>
      <c r="E72" s="147"/>
      <c r="F72" s="147"/>
      <c r="G72" s="147"/>
    </row>
    <row r="73" spans="1:7" x14ac:dyDescent="0.55000000000000004">
      <c r="A73" s="145" t="str">
        <f t="shared" si="2"/>
        <v>0</v>
      </c>
      <c r="B73" s="147"/>
      <c r="C73" s="149"/>
      <c r="D73" s="147"/>
      <c r="E73" s="147"/>
      <c r="F73" s="147"/>
      <c r="G73" s="147"/>
    </row>
    <row r="74" spans="1:7" x14ac:dyDescent="0.55000000000000004">
      <c r="A74" s="145" t="str">
        <f t="shared" si="2"/>
        <v>0</v>
      </c>
      <c r="B74" s="147"/>
      <c r="C74" s="149"/>
      <c r="D74" s="147"/>
      <c r="E74" s="147"/>
      <c r="F74" s="147"/>
      <c r="G74" s="147"/>
    </row>
    <row r="75" spans="1:7" x14ac:dyDescent="0.55000000000000004">
      <c r="A75" s="145" t="str">
        <f t="shared" si="2"/>
        <v>0</v>
      </c>
      <c r="B75" s="147"/>
      <c r="C75" s="149"/>
      <c r="D75" s="147"/>
      <c r="E75" s="147"/>
      <c r="F75" s="147"/>
      <c r="G75" s="147"/>
    </row>
    <row r="76" spans="1:7" x14ac:dyDescent="0.55000000000000004">
      <c r="A76" s="145" t="str">
        <f t="shared" si="2"/>
        <v>0</v>
      </c>
      <c r="B76" s="147"/>
      <c r="C76" s="149"/>
      <c r="D76" s="147"/>
      <c r="E76" s="147"/>
      <c r="F76" s="147"/>
      <c r="G76" s="147"/>
    </row>
    <row r="77" spans="1:7" x14ac:dyDescent="0.55000000000000004">
      <c r="A77" s="145" t="str">
        <f t="shared" si="2"/>
        <v>0</v>
      </c>
      <c r="B77" s="147"/>
      <c r="C77" s="149"/>
      <c r="D77" s="147"/>
      <c r="E77" s="147"/>
      <c r="F77" s="147"/>
      <c r="G77" s="147"/>
    </row>
    <row r="78" spans="1:7" x14ac:dyDescent="0.55000000000000004">
      <c r="A78" s="145"/>
      <c r="B78" s="147"/>
      <c r="C78" s="149"/>
      <c r="D78" s="147"/>
      <c r="E78" s="147"/>
      <c r="F78" s="147"/>
      <c r="G78" s="147"/>
    </row>
    <row r="79" spans="1:7" x14ac:dyDescent="0.55000000000000004">
      <c r="A79" s="145" t="s">
        <v>952</v>
      </c>
      <c r="B79" s="147"/>
      <c r="C79" s="149"/>
      <c r="D79" s="147"/>
      <c r="E79" s="147"/>
      <c r="F79" s="147"/>
      <c r="G79" s="147"/>
    </row>
    <row r="80" spans="1:7" x14ac:dyDescent="0.55000000000000004">
      <c r="A80" s="145" t="str">
        <f>"0"&amp;B80</f>
        <v>0</v>
      </c>
      <c r="B80" s="87"/>
      <c r="C80" s="88"/>
      <c r="D80" s="87"/>
      <c r="E80" s="87"/>
      <c r="F80" s="147"/>
      <c r="G80" s="147"/>
    </row>
    <row r="81" spans="1:7" x14ac:dyDescent="0.55000000000000004">
      <c r="A81" s="145" t="str">
        <f>"0"&amp;B81</f>
        <v>0</v>
      </c>
      <c r="B81" s="87"/>
      <c r="C81" s="88"/>
      <c r="D81" s="87"/>
      <c r="E81" s="87"/>
      <c r="F81" s="147"/>
      <c r="G81" s="147"/>
    </row>
    <row r="82" spans="1:7" x14ac:dyDescent="0.55000000000000004">
      <c r="A82" s="145" t="str">
        <f>"0"&amp;B82</f>
        <v>0</v>
      </c>
      <c r="B82" s="87"/>
      <c r="C82" s="88"/>
      <c r="D82" s="87"/>
      <c r="E82" s="87"/>
      <c r="F82" s="147"/>
      <c r="G82" s="147"/>
    </row>
    <row r="83" spans="1:7" x14ac:dyDescent="0.55000000000000004">
      <c r="A83" s="145" t="str">
        <f t="shared" ref="A83:A95" si="3">"0"&amp;B83</f>
        <v>0</v>
      </c>
      <c r="B83" s="147"/>
      <c r="C83" s="149"/>
      <c r="D83" s="147"/>
      <c r="E83" s="147"/>
      <c r="F83" s="147"/>
      <c r="G83" s="147"/>
    </row>
    <row r="84" spans="1:7" x14ac:dyDescent="0.55000000000000004">
      <c r="A84" s="145" t="str">
        <f t="shared" si="3"/>
        <v>0</v>
      </c>
      <c r="B84" s="147"/>
      <c r="C84" s="149"/>
      <c r="D84" s="147"/>
      <c r="E84" s="147"/>
      <c r="F84" s="147"/>
      <c r="G84" s="147"/>
    </row>
    <row r="85" spans="1:7" x14ac:dyDescent="0.55000000000000004">
      <c r="A85" s="145" t="str">
        <f t="shared" si="3"/>
        <v>0</v>
      </c>
      <c r="B85" s="147"/>
      <c r="C85" s="149"/>
      <c r="D85" s="147"/>
      <c r="E85" s="147"/>
      <c r="F85" s="147"/>
      <c r="G85" s="147"/>
    </row>
    <row r="86" spans="1:7" x14ac:dyDescent="0.55000000000000004">
      <c r="A86" s="145" t="str">
        <f t="shared" si="3"/>
        <v>0</v>
      </c>
      <c r="B86" s="147"/>
      <c r="C86" s="149"/>
      <c r="D86" s="147"/>
      <c r="E86" s="147"/>
      <c r="F86" s="147"/>
      <c r="G86" s="147"/>
    </row>
    <row r="87" spans="1:7" x14ac:dyDescent="0.55000000000000004">
      <c r="A87" s="145" t="str">
        <f t="shared" si="3"/>
        <v>0</v>
      </c>
      <c r="B87" s="147"/>
      <c r="C87" s="149"/>
      <c r="D87" s="147"/>
      <c r="E87" s="147"/>
      <c r="F87" s="147"/>
      <c r="G87" s="147"/>
    </row>
    <row r="88" spans="1:7" x14ac:dyDescent="0.55000000000000004">
      <c r="A88" s="145" t="str">
        <f t="shared" si="3"/>
        <v>0</v>
      </c>
      <c r="B88" s="147"/>
      <c r="C88" s="149"/>
      <c r="D88" s="147"/>
      <c r="E88" s="147"/>
      <c r="F88" s="147"/>
      <c r="G88" s="147"/>
    </row>
    <row r="89" spans="1:7" x14ac:dyDescent="0.55000000000000004">
      <c r="A89" s="145" t="str">
        <f t="shared" si="3"/>
        <v>0</v>
      </c>
      <c r="B89" s="147"/>
      <c r="C89" s="149"/>
      <c r="D89" s="147"/>
      <c r="E89" s="147"/>
      <c r="F89" s="147"/>
      <c r="G89" s="147"/>
    </row>
    <row r="90" spans="1:7" x14ac:dyDescent="0.55000000000000004">
      <c r="A90" s="145" t="str">
        <f t="shared" si="3"/>
        <v>0</v>
      </c>
      <c r="B90" s="147"/>
      <c r="C90" s="149"/>
      <c r="D90" s="147"/>
      <c r="E90" s="147"/>
      <c r="F90" s="147"/>
      <c r="G90" s="147"/>
    </row>
    <row r="91" spans="1:7" x14ac:dyDescent="0.55000000000000004">
      <c r="A91" s="145" t="str">
        <f t="shared" si="3"/>
        <v>0</v>
      </c>
      <c r="B91" s="147"/>
      <c r="C91" s="149"/>
      <c r="D91" s="147"/>
      <c r="E91" s="147"/>
      <c r="F91" s="147"/>
      <c r="G91" s="147"/>
    </row>
    <row r="92" spans="1:7" x14ac:dyDescent="0.55000000000000004">
      <c r="A92" s="145" t="str">
        <f t="shared" si="3"/>
        <v>0</v>
      </c>
      <c r="B92" s="147"/>
      <c r="C92" s="149"/>
      <c r="D92" s="147"/>
      <c r="E92" s="147"/>
      <c r="F92" s="147"/>
      <c r="G92" s="147"/>
    </row>
    <row r="93" spans="1:7" x14ac:dyDescent="0.55000000000000004">
      <c r="A93" s="145" t="str">
        <f t="shared" si="3"/>
        <v>0</v>
      </c>
      <c r="B93" s="147"/>
      <c r="C93" s="149"/>
      <c r="D93" s="147"/>
      <c r="E93" s="147"/>
      <c r="F93" s="147"/>
      <c r="G93" s="147"/>
    </row>
    <row r="94" spans="1:7" x14ac:dyDescent="0.55000000000000004">
      <c r="A94" s="145" t="str">
        <f t="shared" si="3"/>
        <v>0</v>
      </c>
      <c r="B94" s="147"/>
      <c r="C94" s="149"/>
      <c r="D94" s="147"/>
      <c r="E94" s="147"/>
      <c r="F94" s="147"/>
      <c r="G94" s="147"/>
    </row>
    <row r="95" spans="1:7" x14ac:dyDescent="0.55000000000000004">
      <c r="A95" s="145" t="str">
        <f t="shared" si="3"/>
        <v>0</v>
      </c>
      <c r="B95" s="147"/>
      <c r="C95" s="149"/>
      <c r="D95" s="147"/>
      <c r="E95" s="147"/>
      <c r="F95" s="147"/>
      <c r="G95" s="147"/>
    </row>
    <row r="96" spans="1:7" x14ac:dyDescent="0.55000000000000004">
      <c r="A96" s="145"/>
      <c r="B96" s="148"/>
      <c r="C96" s="150"/>
      <c r="D96" s="148"/>
      <c r="E96" s="148"/>
      <c r="F96" s="148"/>
      <c r="G96" s="148"/>
    </row>
    <row r="97" spans="1:7" x14ac:dyDescent="0.55000000000000004">
      <c r="A97" s="145"/>
      <c r="B97" s="148"/>
      <c r="C97" s="150"/>
      <c r="D97" s="148"/>
      <c r="E97" s="148"/>
      <c r="F97" s="148"/>
      <c r="G97" s="148"/>
    </row>
    <row r="98" spans="1:7" x14ac:dyDescent="0.55000000000000004">
      <c r="A98" s="145"/>
      <c r="B98" s="148"/>
      <c r="C98" s="150"/>
      <c r="D98" s="148"/>
      <c r="E98" s="148"/>
      <c r="F98" s="148"/>
      <c r="G98" s="148"/>
    </row>
    <row r="99" spans="1:7" x14ac:dyDescent="0.55000000000000004">
      <c r="A99" s="145"/>
      <c r="B99" s="148"/>
      <c r="C99" s="150"/>
      <c r="D99" s="148"/>
      <c r="E99" s="148"/>
      <c r="F99" s="148"/>
      <c r="G99" s="148"/>
    </row>
  </sheetData>
  <sheetProtection sort="0"/>
  <sortState xmlns:xlrd2="http://schemas.microsoft.com/office/spreadsheetml/2017/richdata2" ref="B2:G12">
    <sortCondition ref="B2:B12"/>
    <sortCondition ref="D2:D1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B598-6449-4F64-9B1D-27BECB210A11}">
  <dimension ref="A1:H312"/>
  <sheetViews>
    <sheetView topLeftCell="A233" workbookViewId="0">
      <selection activeCell="D214" sqref="D214"/>
    </sheetView>
  </sheetViews>
  <sheetFormatPr defaultRowHeight="15.75" customHeight="1" x14ac:dyDescent="0.2"/>
  <cols>
    <col min="1" max="1" width="14.625" customWidth="1"/>
    <col min="2" max="2" width="19.375" customWidth="1"/>
    <col min="3" max="3" width="17.25" customWidth="1"/>
    <col min="4" max="4" width="26.5" customWidth="1"/>
    <col min="5" max="5" width="22.125" customWidth="1"/>
    <col min="6" max="6" width="31.75" customWidth="1"/>
    <col min="7" max="7" width="40.25" customWidth="1"/>
    <col min="8" max="8" width="28.25" customWidth="1"/>
  </cols>
  <sheetData>
    <row r="1" spans="1:8" ht="15.75" customHeight="1" x14ac:dyDescent="0.2">
      <c r="A1" t="s">
        <v>833</v>
      </c>
      <c r="B1" t="s">
        <v>834</v>
      </c>
      <c r="C1" t="s">
        <v>835</v>
      </c>
      <c r="E1" t="s">
        <v>836</v>
      </c>
      <c r="F1" t="s">
        <v>837</v>
      </c>
      <c r="G1" t="s">
        <v>901</v>
      </c>
      <c r="H1" t="s">
        <v>987</v>
      </c>
    </row>
    <row r="2" spans="1:8" ht="15.75" customHeight="1" x14ac:dyDescent="0.2">
      <c r="A2">
        <v>6110400254</v>
      </c>
      <c r="B2" t="s">
        <v>389</v>
      </c>
      <c r="C2" t="s">
        <v>390</v>
      </c>
      <c r="D2" t="str">
        <f t="shared" ref="D2:D65" si="0">B2 &amp;"  "&amp;C2</f>
        <v>นางสาวฉัตรรุ้ง  วาสนา</v>
      </c>
      <c r="E2" t="s">
        <v>831</v>
      </c>
      <c r="F2" t="s">
        <v>991</v>
      </c>
      <c r="G2" s="104" t="s">
        <v>902</v>
      </c>
    </row>
    <row r="3" spans="1:8" ht="15.75" customHeight="1" x14ac:dyDescent="0.2">
      <c r="A3">
        <v>6110400629</v>
      </c>
      <c r="B3" t="s">
        <v>609</v>
      </c>
      <c r="C3" t="s">
        <v>610</v>
      </c>
      <c r="D3" t="str">
        <f t="shared" si="0"/>
        <v>นางสาวกรวลัย  ตุ่นแก้ว</v>
      </c>
      <c r="E3" t="s">
        <v>832</v>
      </c>
      <c r="F3" t="s">
        <v>903</v>
      </c>
      <c r="G3" s="104" t="s">
        <v>902</v>
      </c>
    </row>
    <row r="4" spans="1:8" ht="15.75" customHeight="1" x14ac:dyDescent="0.2">
      <c r="A4">
        <v>6110400751</v>
      </c>
      <c r="B4" t="s">
        <v>391</v>
      </c>
      <c r="C4" t="s">
        <v>392</v>
      </c>
      <c r="D4" t="str">
        <f t="shared" si="0"/>
        <v>นางสาวธนภรณ์  เวชพันธ์</v>
      </c>
      <c r="E4" t="s">
        <v>831</v>
      </c>
      <c r="F4" t="s">
        <v>991</v>
      </c>
      <c r="G4" s="104" t="s">
        <v>902</v>
      </c>
    </row>
    <row r="5" spans="1:8" ht="15.75" customHeight="1" x14ac:dyDescent="0.2">
      <c r="A5">
        <v>6110400971</v>
      </c>
      <c r="B5" t="s">
        <v>393</v>
      </c>
      <c r="C5" t="s">
        <v>394</v>
      </c>
      <c r="D5" t="str">
        <f t="shared" si="0"/>
        <v>นางสาวชฏยาธร  พัฒนรักษ์</v>
      </c>
      <c r="E5" t="s">
        <v>831</v>
      </c>
      <c r="F5" t="s">
        <v>994</v>
      </c>
      <c r="G5" s="104" t="s">
        <v>902</v>
      </c>
    </row>
    <row r="6" spans="1:8" ht="15.75" customHeight="1" x14ac:dyDescent="0.2">
      <c r="A6">
        <v>6110400980</v>
      </c>
      <c r="B6" t="s">
        <v>395</v>
      </c>
      <c r="C6" t="s">
        <v>396</v>
      </c>
      <c r="D6" t="str">
        <f t="shared" si="0"/>
        <v>นางสาวณิชกานต์  ทิพยนุกูล</v>
      </c>
      <c r="E6" t="s">
        <v>831</v>
      </c>
      <c r="F6" t="s">
        <v>994</v>
      </c>
      <c r="G6" s="104" t="s">
        <v>902</v>
      </c>
    </row>
    <row r="7" spans="1:8" ht="15.75" customHeight="1" x14ac:dyDescent="0.2">
      <c r="A7">
        <v>6110400998</v>
      </c>
      <c r="B7" t="s">
        <v>397</v>
      </c>
      <c r="C7" t="s">
        <v>398</v>
      </c>
      <c r="D7" t="str">
        <f t="shared" si="0"/>
        <v>นางสาวปิยะพร  พุทธกำเนิด</v>
      </c>
      <c r="E7" t="s">
        <v>831</v>
      </c>
      <c r="F7" t="s">
        <v>1170</v>
      </c>
      <c r="G7" s="104" t="s">
        <v>902</v>
      </c>
    </row>
    <row r="8" spans="1:8" ht="15.75" customHeight="1" x14ac:dyDescent="0.2">
      <c r="A8">
        <v>6110401005</v>
      </c>
      <c r="B8" t="s">
        <v>399</v>
      </c>
      <c r="C8" t="s">
        <v>400</v>
      </c>
      <c r="D8" t="str">
        <f t="shared" si="0"/>
        <v>นางสาวอภิสรา  ชูช่วย</v>
      </c>
      <c r="E8" t="s">
        <v>831</v>
      </c>
      <c r="F8" t="s">
        <v>990</v>
      </c>
      <c r="G8" s="104" t="s">
        <v>902</v>
      </c>
    </row>
    <row r="9" spans="1:8" ht="15.75" customHeight="1" x14ac:dyDescent="0.2">
      <c r="A9">
        <v>6110401013</v>
      </c>
      <c r="B9" t="s">
        <v>401</v>
      </c>
      <c r="C9" t="s">
        <v>402</v>
      </c>
      <c r="D9" t="str">
        <f t="shared" si="0"/>
        <v>นางสาวอัญชิสา  มะลิทอง</v>
      </c>
      <c r="E9" t="s">
        <v>831</v>
      </c>
      <c r="F9" t="s">
        <v>1171</v>
      </c>
      <c r="G9" s="104" t="s">
        <v>902</v>
      </c>
    </row>
    <row r="10" spans="1:8" ht="15.75" customHeight="1" x14ac:dyDescent="0.2">
      <c r="A10">
        <v>6110401234</v>
      </c>
      <c r="B10" t="s">
        <v>403</v>
      </c>
      <c r="C10" t="s">
        <v>404</v>
      </c>
      <c r="D10" t="str">
        <f t="shared" si="0"/>
        <v>นางสาวกัลยรัตน์  สุขเกษม</v>
      </c>
      <c r="E10" t="s">
        <v>831</v>
      </c>
      <c r="F10" t="s">
        <v>1172</v>
      </c>
      <c r="G10" s="104" t="s">
        <v>953</v>
      </c>
    </row>
    <row r="11" spans="1:8" ht="15.75" customHeight="1" x14ac:dyDescent="0.2">
      <c r="A11">
        <v>6110401242</v>
      </c>
      <c r="B11" t="s">
        <v>405</v>
      </c>
      <c r="C11" t="s">
        <v>406</v>
      </c>
      <c r="D11" t="str">
        <f t="shared" si="0"/>
        <v>นางสาวชนินาถ  แสงศิริ</v>
      </c>
      <c r="E11" t="s">
        <v>831</v>
      </c>
      <c r="F11" t="s">
        <v>992</v>
      </c>
      <c r="G11" s="104" t="s">
        <v>953</v>
      </c>
    </row>
    <row r="12" spans="1:8" ht="15.75" customHeight="1" x14ac:dyDescent="0.2">
      <c r="A12">
        <v>6110401251</v>
      </c>
      <c r="B12" t="s">
        <v>407</v>
      </c>
      <c r="C12" t="s">
        <v>408</v>
      </c>
      <c r="D12" t="str">
        <f t="shared" si="0"/>
        <v>นายภทรภร  กูลตรง</v>
      </c>
      <c r="E12" t="s">
        <v>831</v>
      </c>
      <c r="F12" t="s">
        <v>1170</v>
      </c>
      <c r="G12" s="104" t="s">
        <v>953</v>
      </c>
    </row>
    <row r="13" spans="1:8" ht="15.75" customHeight="1" x14ac:dyDescent="0.2">
      <c r="A13">
        <v>6110401269</v>
      </c>
      <c r="B13" t="s">
        <v>409</v>
      </c>
      <c r="C13" t="s">
        <v>410</v>
      </c>
      <c r="D13" t="str">
        <f t="shared" si="0"/>
        <v>นางสาวมณฑิรา  เดชะกุล</v>
      </c>
      <c r="E13" t="s">
        <v>831</v>
      </c>
      <c r="F13" t="s">
        <v>992</v>
      </c>
      <c r="G13" s="104" t="s">
        <v>953</v>
      </c>
    </row>
    <row r="14" spans="1:8" ht="15.75" customHeight="1" x14ac:dyDescent="0.2">
      <c r="A14">
        <v>6110401277</v>
      </c>
      <c r="B14" t="s">
        <v>411</v>
      </c>
      <c r="C14" t="s">
        <v>412</v>
      </c>
      <c r="D14" t="str">
        <f t="shared" si="0"/>
        <v>นางสาวเรวดี  เพิ่มพูน</v>
      </c>
      <c r="E14" t="s">
        <v>831</v>
      </c>
      <c r="F14" t="s">
        <v>992</v>
      </c>
      <c r="G14" s="104" t="s">
        <v>953</v>
      </c>
    </row>
    <row r="15" spans="1:8" ht="15.75" customHeight="1" x14ac:dyDescent="0.2">
      <c r="A15">
        <v>6110401285</v>
      </c>
      <c r="B15" t="s">
        <v>413</v>
      </c>
      <c r="C15" t="s">
        <v>414</v>
      </c>
      <c r="D15" t="str">
        <f t="shared" si="0"/>
        <v>นางสาววิภาวดี  เรืองเดช</v>
      </c>
      <c r="E15" t="s">
        <v>831</v>
      </c>
      <c r="F15" t="s">
        <v>990</v>
      </c>
      <c r="G15" s="104" t="s">
        <v>953</v>
      </c>
    </row>
    <row r="16" spans="1:8" ht="15.75" customHeight="1" x14ac:dyDescent="0.2">
      <c r="A16">
        <v>6110401293</v>
      </c>
      <c r="B16" t="s">
        <v>415</v>
      </c>
      <c r="C16" t="s">
        <v>416</v>
      </c>
      <c r="D16" t="str">
        <f t="shared" si="0"/>
        <v>นางสาวสโรชา  เหล่าเร่ง</v>
      </c>
      <c r="E16" t="s">
        <v>831</v>
      </c>
      <c r="F16" t="s">
        <v>994</v>
      </c>
      <c r="G16" s="104" t="s">
        <v>953</v>
      </c>
    </row>
    <row r="17" spans="1:7" ht="15.75" customHeight="1" x14ac:dyDescent="0.2">
      <c r="A17">
        <v>6110401307</v>
      </c>
      <c r="B17" t="s">
        <v>417</v>
      </c>
      <c r="C17" t="s">
        <v>418</v>
      </c>
      <c r="D17" t="str">
        <f t="shared" si="0"/>
        <v>นางสาวสุนิวิภา  บัวสระ</v>
      </c>
      <c r="E17" t="s">
        <v>831</v>
      </c>
      <c r="F17" t="s">
        <v>994</v>
      </c>
      <c r="G17" s="104" t="s">
        <v>953</v>
      </c>
    </row>
    <row r="18" spans="1:7" ht="15.75" customHeight="1" x14ac:dyDescent="0.2">
      <c r="A18">
        <v>6110401498</v>
      </c>
      <c r="B18" t="s">
        <v>611</v>
      </c>
      <c r="C18" t="s">
        <v>612</v>
      </c>
      <c r="D18" t="str">
        <f t="shared" si="0"/>
        <v>นางสาวชลิดา  บุตรโรทัย</v>
      </c>
      <c r="E18" t="s">
        <v>832</v>
      </c>
      <c r="F18" t="s">
        <v>904</v>
      </c>
      <c r="G18" s="104" t="s">
        <v>953</v>
      </c>
    </row>
    <row r="19" spans="1:7" ht="15.75" customHeight="1" x14ac:dyDescent="0.2">
      <c r="A19">
        <v>6110401501</v>
      </c>
      <c r="B19" t="s">
        <v>613</v>
      </c>
      <c r="C19" t="s">
        <v>614</v>
      </c>
      <c r="D19" t="str">
        <f t="shared" si="0"/>
        <v>นางสาวปวีณ์ธิดา  สมตระกูล</v>
      </c>
      <c r="E19" t="s">
        <v>832</v>
      </c>
      <c r="F19" t="s">
        <v>904</v>
      </c>
      <c r="G19" s="104" t="s">
        <v>953</v>
      </c>
    </row>
    <row r="20" spans="1:7" ht="15.75" customHeight="1" x14ac:dyDescent="0.2">
      <c r="A20">
        <v>6110401510</v>
      </c>
      <c r="B20" t="s">
        <v>615</v>
      </c>
      <c r="C20" t="s">
        <v>616</v>
      </c>
      <c r="D20" t="str">
        <f t="shared" si="0"/>
        <v>นางสาวสิริวิภา  แสงจินดา</v>
      </c>
      <c r="E20" t="s">
        <v>832</v>
      </c>
      <c r="F20" t="s">
        <v>990</v>
      </c>
      <c r="G20" s="104" t="s">
        <v>953</v>
      </c>
    </row>
    <row r="21" spans="1:7" ht="15.75" customHeight="1" x14ac:dyDescent="0.2">
      <c r="A21">
        <v>6110402338</v>
      </c>
      <c r="B21" t="s">
        <v>419</v>
      </c>
      <c r="C21" t="s">
        <v>420</v>
      </c>
      <c r="D21" t="str">
        <f t="shared" si="0"/>
        <v>นางสาวณัฏฐา  ศรีพรหม</v>
      </c>
      <c r="E21" t="s">
        <v>831</v>
      </c>
      <c r="F21" t="s">
        <v>1172</v>
      </c>
      <c r="G21" s="104" t="s">
        <v>953</v>
      </c>
    </row>
    <row r="22" spans="1:7" ht="15.75" customHeight="1" x14ac:dyDescent="0.2">
      <c r="A22">
        <v>6110402346</v>
      </c>
      <c r="B22" t="s">
        <v>421</v>
      </c>
      <c r="C22" t="s">
        <v>422</v>
      </c>
      <c r="D22" t="str">
        <f t="shared" si="0"/>
        <v>นายพันธกานต์  จันทรบุตร</v>
      </c>
      <c r="E22" t="s">
        <v>831</v>
      </c>
      <c r="F22" t="s">
        <v>1172</v>
      </c>
      <c r="G22" s="104" t="s">
        <v>953</v>
      </c>
    </row>
    <row r="23" spans="1:7" ht="15.75" customHeight="1" x14ac:dyDescent="0.2">
      <c r="A23">
        <v>6110402354</v>
      </c>
      <c r="B23" t="s">
        <v>423</v>
      </c>
      <c r="C23" t="s">
        <v>424</v>
      </c>
      <c r="D23" t="str">
        <f t="shared" si="0"/>
        <v>นางสาวพิชชา  อินทร์น้อย</v>
      </c>
      <c r="E23" t="s">
        <v>831</v>
      </c>
      <c r="F23" t="s">
        <v>992</v>
      </c>
      <c r="G23" s="104" t="s">
        <v>953</v>
      </c>
    </row>
    <row r="24" spans="1:7" ht="15.75" customHeight="1" x14ac:dyDescent="0.2">
      <c r="A24">
        <v>6110402362</v>
      </c>
      <c r="B24" t="s">
        <v>425</v>
      </c>
      <c r="C24" t="s">
        <v>426</v>
      </c>
      <c r="D24" t="str">
        <f t="shared" si="0"/>
        <v>นายภานุวัฒน์  ฟุ้งเจริญกุล</v>
      </c>
      <c r="E24" t="s">
        <v>831</v>
      </c>
      <c r="F24" t="s">
        <v>992</v>
      </c>
      <c r="G24" s="104" t="s">
        <v>953</v>
      </c>
    </row>
    <row r="25" spans="1:7" ht="15.75" customHeight="1" x14ac:dyDescent="0.2">
      <c r="A25">
        <v>6110402672</v>
      </c>
      <c r="B25" t="s">
        <v>617</v>
      </c>
      <c r="C25" t="s">
        <v>618</v>
      </c>
      <c r="D25" t="str">
        <f t="shared" si="0"/>
        <v>นางสาวสตรีรัตน์  พราหมณ์เกษม</v>
      </c>
      <c r="E25" t="s">
        <v>832</v>
      </c>
      <c r="F25" t="s">
        <v>905</v>
      </c>
      <c r="G25" s="104" t="s">
        <v>953</v>
      </c>
    </row>
    <row r="26" spans="1:7" ht="15.75" customHeight="1" x14ac:dyDescent="0.2">
      <c r="A26">
        <v>6110403270</v>
      </c>
      <c r="B26" t="s">
        <v>427</v>
      </c>
      <c r="C26" t="s">
        <v>428</v>
      </c>
      <c r="D26" t="str">
        <f t="shared" si="0"/>
        <v>นายพัชรพล  สาดะระ</v>
      </c>
      <c r="E26" t="s">
        <v>831</v>
      </c>
      <c r="F26" t="s">
        <v>1171</v>
      </c>
      <c r="G26" s="104" t="s">
        <v>953</v>
      </c>
    </row>
    <row r="27" spans="1:7" ht="15.75" customHeight="1" x14ac:dyDescent="0.2">
      <c r="A27">
        <v>6110403661</v>
      </c>
      <c r="B27" t="s">
        <v>429</v>
      </c>
      <c r="C27" t="s">
        <v>430</v>
      </c>
      <c r="D27" t="str">
        <f t="shared" si="0"/>
        <v>นางสาวกัญญารัตน์  คำจริง</v>
      </c>
      <c r="E27" t="s">
        <v>831</v>
      </c>
      <c r="F27" t="s">
        <v>995</v>
      </c>
      <c r="G27" s="104" t="s">
        <v>953</v>
      </c>
    </row>
    <row r="28" spans="1:7" ht="15.75" customHeight="1" x14ac:dyDescent="0.2">
      <c r="A28">
        <v>6110403679</v>
      </c>
      <c r="B28" t="s">
        <v>431</v>
      </c>
      <c r="C28" t="s">
        <v>432</v>
      </c>
      <c r="D28" t="str">
        <f t="shared" si="0"/>
        <v>นายจักรภัทร  สร้อยวิชา</v>
      </c>
      <c r="E28" t="s">
        <v>831</v>
      </c>
      <c r="F28" t="s">
        <v>995</v>
      </c>
      <c r="G28" s="104" t="s">
        <v>953</v>
      </c>
    </row>
    <row r="29" spans="1:7" ht="15.75" customHeight="1" x14ac:dyDescent="0.2">
      <c r="A29">
        <v>6110403709</v>
      </c>
      <c r="B29" t="s">
        <v>433</v>
      </c>
      <c r="C29" t="s">
        <v>434</v>
      </c>
      <c r="D29" t="str">
        <f t="shared" si="0"/>
        <v>นางสาวชุติมา  ชวนะนิกุล</v>
      </c>
      <c r="E29" t="s">
        <v>831</v>
      </c>
      <c r="F29" t="s">
        <v>995</v>
      </c>
      <c r="G29" s="104" t="s">
        <v>953</v>
      </c>
    </row>
    <row r="30" spans="1:7" ht="15.75" customHeight="1" x14ac:dyDescent="0.2">
      <c r="A30">
        <v>6110403717</v>
      </c>
      <c r="B30" t="s">
        <v>435</v>
      </c>
      <c r="C30" t="s">
        <v>436</v>
      </c>
      <c r="D30" t="str">
        <f t="shared" si="0"/>
        <v>นางสาวณัฐวรัทย์  ศรียาภัย</v>
      </c>
      <c r="E30" t="s">
        <v>831</v>
      </c>
      <c r="F30" t="s">
        <v>995</v>
      </c>
      <c r="G30" s="104" t="s">
        <v>953</v>
      </c>
    </row>
    <row r="31" spans="1:7" ht="15.75" customHeight="1" x14ac:dyDescent="0.2">
      <c r="A31">
        <v>6110403733</v>
      </c>
      <c r="B31" t="s">
        <v>437</v>
      </c>
      <c r="C31" t="s">
        <v>438</v>
      </c>
      <c r="D31" t="str">
        <f t="shared" si="0"/>
        <v>นางสาวธันยชนก  ขวัญดำ</v>
      </c>
      <c r="E31" t="s">
        <v>831</v>
      </c>
      <c r="F31" t="s">
        <v>995</v>
      </c>
      <c r="G31" s="104" t="s">
        <v>953</v>
      </c>
    </row>
    <row r="32" spans="1:7" ht="15.75" customHeight="1" x14ac:dyDescent="0.2">
      <c r="A32">
        <v>6110403741</v>
      </c>
      <c r="B32" t="s">
        <v>439</v>
      </c>
      <c r="C32" t="s">
        <v>440</v>
      </c>
      <c r="D32" t="str">
        <f t="shared" si="0"/>
        <v>นายธีรศักดิ์  บุญสุข</v>
      </c>
      <c r="E32" t="s">
        <v>831</v>
      </c>
      <c r="F32" t="s">
        <v>906</v>
      </c>
      <c r="G32" s="104" t="s">
        <v>953</v>
      </c>
    </row>
    <row r="33" spans="1:7" ht="15.75" customHeight="1" x14ac:dyDescent="0.2">
      <c r="A33">
        <v>6110403750</v>
      </c>
      <c r="B33" t="s">
        <v>441</v>
      </c>
      <c r="C33" t="s">
        <v>442</v>
      </c>
      <c r="D33" t="str">
        <f t="shared" si="0"/>
        <v>นางสาวประภาภรณ์  เยาวรัตน์</v>
      </c>
      <c r="E33" t="s">
        <v>831</v>
      </c>
      <c r="F33" t="s">
        <v>906</v>
      </c>
      <c r="G33" s="104" t="s">
        <v>953</v>
      </c>
    </row>
    <row r="34" spans="1:7" ht="15.75" customHeight="1" x14ac:dyDescent="0.2">
      <c r="A34">
        <v>6110403792</v>
      </c>
      <c r="B34" t="s">
        <v>443</v>
      </c>
      <c r="C34" t="s">
        <v>444</v>
      </c>
      <c r="D34" t="str">
        <f t="shared" si="0"/>
        <v>นางสาวภัทราภรณ์  ทิมดา</v>
      </c>
      <c r="E34" t="s">
        <v>831</v>
      </c>
      <c r="F34" t="s">
        <v>907</v>
      </c>
      <c r="G34" s="104" t="s">
        <v>953</v>
      </c>
    </row>
    <row r="35" spans="1:7" ht="15.75" customHeight="1" x14ac:dyDescent="0.2">
      <c r="A35">
        <v>6110403814</v>
      </c>
      <c r="B35" t="s">
        <v>445</v>
      </c>
      <c r="C35" t="s">
        <v>446</v>
      </c>
      <c r="D35" t="str">
        <f t="shared" si="0"/>
        <v>นายภูวนัย  สภาพศรี</v>
      </c>
      <c r="E35" t="s">
        <v>831</v>
      </c>
      <c r="F35" t="s">
        <v>994</v>
      </c>
      <c r="G35" s="104" t="s">
        <v>953</v>
      </c>
    </row>
    <row r="36" spans="1:7" ht="15.75" customHeight="1" x14ac:dyDescent="0.2">
      <c r="A36">
        <v>6110403822</v>
      </c>
      <c r="B36" t="s">
        <v>447</v>
      </c>
      <c r="C36" t="s">
        <v>448</v>
      </c>
      <c r="D36" t="str">
        <f t="shared" si="0"/>
        <v>นางสาวมัลลิกา  ชูสกุล</v>
      </c>
      <c r="E36" t="s">
        <v>831</v>
      </c>
      <c r="F36" t="s">
        <v>994</v>
      </c>
      <c r="G36" s="104" t="s">
        <v>953</v>
      </c>
    </row>
    <row r="37" spans="1:7" ht="15.75" customHeight="1" x14ac:dyDescent="0.2">
      <c r="A37">
        <v>6110403831</v>
      </c>
      <c r="B37" t="s">
        <v>449</v>
      </c>
      <c r="C37" t="s">
        <v>450</v>
      </c>
      <c r="D37" t="str">
        <f t="shared" si="0"/>
        <v>นางสาวเยาวมาศ  เจริญศิลป์</v>
      </c>
      <c r="E37" t="s">
        <v>831</v>
      </c>
      <c r="F37" t="s">
        <v>994</v>
      </c>
      <c r="G37" s="104" t="s">
        <v>953</v>
      </c>
    </row>
    <row r="38" spans="1:7" ht="15.75" customHeight="1" x14ac:dyDescent="0.2">
      <c r="A38">
        <v>6110403857</v>
      </c>
      <c r="B38" t="s">
        <v>451</v>
      </c>
      <c r="C38" t="s">
        <v>452</v>
      </c>
      <c r="D38" t="str">
        <f t="shared" si="0"/>
        <v>นายศรัณย์ภัทร  จำใช้</v>
      </c>
      <c r="E38" t="s">
        <v>831</v>
      </c>
      <c r="F38" t="s">
        <v>908</v>
      </c>
      <c r="G38" s="104" t="s">
        <v>953</v>
      </c>
    </row>
    <row r="39" spans="1:7" ht="15.75" customHeight="1" x14ac:dyDescent="0.2">
      <c r="A39">
        <v>6110403903</v>
      </c>
      <c r="B39" t="s">
        <v>453</v>
      </c>
      <c r="C39" t="s">
        <v>454</v>
      </c>
      <c r="D39" t="str">
        <f t="shared" si="0"/>
        <v>นางสาวสุชานัน  เพราะประโคน</v>
      </c>
      <c r="E39" t="s">
        <v>831</v>
      </c>
      <c r="F39" t="s">
        <v>1171</v>
      </c>
      <c r="G39" s="104" t="s">
        <v>953</v>
      </c>
    </row>
    <row r="40" spans="1:7" ht="15.75" customHeight="1" x14ac:dyDescent="0.2">
      <c r="A40">
        <v>6110403911</v>
      </c>
      <c r="B40" t="s">
        <v>455</v>
      </c>
      <c r="C40" t="s">
        <v>456</v>
      </c>
      <c r="D40" t="str">
        <f t="shared" si="0"/>
        <v>นางสาวสุปวีณ์  เสนาพันธ์</v>
      </c>
      <c r="E40" t="s">
        <v>831</v>
      </c>
      <c r="F40" t="s">
        <v>1172</v>
      </c>
      <c r="G40" s="104" t="s">
        <v>953</v>
      </c>
    </row>
    <row r="41" spans="1:7" ht="15.75" customHeight="1" x14ac:dyDescent="0.2">
      <c r="A41">
        <v>6110403920</v>
      </c>
      <c r="B41" t="s">
        <v>457</v>
      </c>
      <c r="C41" t="s">
        <v>458</v>
      </c>
      <c r="D41" t="str">
        <f t="shared" si="0"/>
        <v>นางสาวสุวิภา  สุขสมกิจ</v>
      </c>
      <c r="E41" t="s">
        <v>831</v>
      </c>
      <c r="F41" t="s">
        <v>908</v>
      </c>
      <c r="G41" s="104" t="s">
        <v>953</v>
      </c>
    </row>
    <row r="42" spans="1:7" ht="15.75" customHeight="1" x14ac:dyDescent="0.2">
      <c r="A42">
        <v>6110403946</v>
      </c>
      <c r="B42" t="s">
        <v>459</v>
      </c>
      <c r="C42" t="s">
        <v>460</v>
      </c>
      <c r="D42" t="str">
        <f t="shared" si="0"/>
        <v>นางสาวอภิญญา  ระบาล</v>
      </c>
      <c r="E42" t="s">
        <v>831</v>
      </c>
      <c r="F42" t="s">
        <v>992</v>
      </c>
      <c r="G42" s="104" t="s">
        <v>953</v>
      </c>
    </row>
    <row r="43" spans="1:7" ht="15.75" customHeight="1" x14ac:dyDescent="0.2">
      <c r="A43">
        <v>6110405370</v>
      </c>
      <c r="B43" t="s">
        <v>619</v>
      </c>
      <c r="C43" t="s">
        <v>620</v>
      </c>
      <c r="D43" t="str">
        <f t="shared" si="0"/>
        <v>นางสาวกชกร  อธิจันทรรัตน์</v>
      </c>
      <c r="E43" t="s">
        <v>832</v>
      </c>
      <c r="F43" t="s">
        <v>909</v>
      </c>
      <c r="G43" s="104" t="s">
        <v>953</v>
      </c>
    </row>
    <row r="44" spans="1:7" ht="15.75" customHeight="1" x14ac:dyDescent="0.2">
      <c r="A44">
        <v>6110405396</v>
      </c>
      <c r="B44" t="s">
        <v>621</v>
      </c>
      <c r="C44" t="s">
        <v>622</v>
      </c>
      <c r="D44" t="str">
        <f t="shared" si="0"/>
        <v>นางสาวกรณ์ภัสสรณ์  เอกอำนวยกุล</v>
      </c>
      <c r="E44" t="s">
        <v>832</v>
      </c>
      <c r="F44" t="s">
        <v>909</v>
      </c>
      <c r="G44" s="104" t="s">
        <v>953</v>
      </c>
    </row>
    <row r="45" spans="1:7" ht="15.75" customHeight="1" x14ac:dyDescent="0.2">
      <c r="A45">
        <v>6110405418</v>
      </c>
      <c r="B45" t="s">
        <v>623</v>
      </c>
      <c r="C45" t="s">
        <v>624</v>
      </c>
      <c r="D45" t="str">
        <f t="shared" si="0"/>
        <v>นางสาวกัณฐ์ภรณ์  พื้นผา</v>
      </c>
      <c r="E45" t="s">
        <v>832</v>
      </c>
      <c r="F45" t="s">
        <v>910</v>
      </c>
      <c r="G45" s="104" t="s">
        <v>953</v>
      </c>
    </row>
    <row r="46" spans="1:7" ht="15.75" customHeight="1" x14ac:dyDescent="0.2">
      <c r="A46">
        <v>6110405426</v>
      </c>
      <c r="B46" t="s">
        <v>625</v>
      </c>
      <c r="C46" t="s">
        <v>626</v>
      </c>
      <c r="D46" t="str">
        <f t="shared" si="0"/>
        <v>นายกีรติ  ยั่งยืน</v>
      </c>
      <c r="E46" t="s">
        <v>832</v>
      </c>
      <c r="F46" t="s">
        <v>910</v>
      </c>
      <c r="G46" s="104" t="s">
        <v>953</v>
      </c>
    </row>
    <row r="47" spans="1:7" ht="15.75" customHeight="1" x14ac:dyDescent="0.2">
      <c r="A47">
        <v>6110405451</v>
      </c>
      <c r="B47" t="s">
        <v>627</v>
      </c>
      <c r="C47" t="s">
        <v>628</v>
      </c>
      <c r="D47" t="str">
        <f t="shared" si="0"/>
        <v>นางสาวจีรนันท์  แก้วเนตร</v>
      </c>
      <c r="E47" t="s">
        <v>832</v>
      </c>
      <c r="F47" t="s">
        <v>910</v>
      </c>
      <c r="G47" s="104" t="s">
        <v>953</v>
      </c>
    </row>
    <row r="48" spans="1:7" ht="15.75" customHeight="1" x14ac:dyDescent="0.2">
      <c r="A48">
        <v>6110405477</v>
      </c>
      <c r="B48" t="s">
        <v>405</v>
      </c>
      <c r="C48" t="s">
        <v>629</v>
      </c>
      <c r="D48" t="str">
        <f t="shared" si="0"/>
        <v>นางสาวชนินาถ  เพ็งจู</v>
      </c>
      <c r="E48" t="s">
        <v>832</v>
      </c>
      <c r="F48" t="s">
        <v>1170</v>
      </c>
      <c r="G48" s="104" t="s">
        <v>953</v>
      </c>
    </row>
    <row r="49" spans="1:8" ht="15.75" customHeight="1" x14ac:dyDescent="0.2">
      <c r="A49">
        <v>6110405485</v>
      </c>
      <c r="B49" t="s">
        <v>630</v>
      </c>
      <c r="C49" t="s">
        <v>631</v>
      </c>
      <c r="D49" t="str">
        <f t="shared" si="0"/>
        <v>นายชลฐิษ  จันทร์รุ่ง</v>
      </c>
      <c r="E49" t="s">
        <v>832</v>
      </c>
      <c r="F49" t="s">
        <v>1170</v>
      </c>
      <c r="G49" s="104" t="s">
        <v>953</v>
      </c>
    </row>
    <row r="50" spans="1:8" ht="15.75" customHeight="1" x14ac:dyDescent="0.2">
      <c r="A50">
        <v>6110405515</v>
      </c>
      <c r="B50" t="s">
        <v>632</v>
      </c>
      <c r="C50" t="s">
        <v>633</v>
      </c>
      <c r="D50" t="str">
        <f t="shared" si="0"/>
        <v>นางสาวดวงฤดี  โตมั่นคง</v>
      </c>
      <c r="E50" t="s">
        <v>832</v>
      </c>
      <c r="F50" t="s">
        <v>990</v>
      </c>
      <c r="G50" s="104" t="s">
        <v>953</v>
      </c>
    </row>
    <row r="51" spans="1:8" ht="15.75" customHeight="1" x14ac:dyDescent="0.2">
      <c r="A51">
        <v>6110405523</v>
      </c>
      <c r="B51" t="s">
        <v>634</v>
      </c>
      <c r="C51" t="s">
        <v>635</v>
      </c>
      <c r="D51" t="str">
        <f t="shared" si="0"/>
        <v>นางสาวธรรณพร  ไล้รักษา</v>
      </c>
      <c r="E51" t="s">
        <v>832</v>
      </c>
      <c r="F51" t="s">
        <v>990</v>
      </c>
      <c r="G51" s="104" t="s">
        <v>953</v>
      </c>
    </row>
    <row r="52" spans="1:8" ht="15.75" customHeight="1" x14ac:dyDescent="0.2">
      <c r="A52">
        <v>6110405558</v>
      </c>
      <c r="B52" t="s">
        <v>636</v>
      </c>
      <c r="C52" t="s">
        <v>637</v>
      </c>
      <c r="D52" t="str">
        <f t="shared" si="0"/>
        <v>นางสาวปาริฉัตร  เต็มใจ</v>
      </c>
      <c r="E52" t="s">
        <v>832</v>
      </c>
      <c r="F52" t="s">
        <v>990</v>
      </c>
      <c r="G52" s="104" t="s">
        <v>953</v>
      </c>
    </row>
    <row r="53" spans="1:8" ht="15.75" customHeight="1" x14ac:dyDescent="0.2">
      <c r="A53">
        <v>6110405566</v>
      </c>
      <c r="B53" t="s">
        <v>638</v>
      </c>
      <c r="C53" t="s">
        <v>639</v>
      </c>
      <c r="D53" t="str">
        <f t="shared" si="0"/>
        <v>นายปุณณวิชญ์  จำปาพันธ์</v>
      </c>
      <c r="E53" t="s">
        <v>832</v>
      </c>
      <c r="F53" t="s">
        <v>908</v>
      </c>
      <c r="G53" s="104" t="s">
        <v>953</v>
      </c>
    </row>
    <row r="54" spans="1:8" ht="15.75" customHeight="1" x14ac:dyDescent="0.2">
      <c r="A54">
        <v>6110405582</v>
      </c>
      <c r="B54" t="s">
        <v>640</v>
      </c>
      <c r="C54" t="s">
        <v>641</v>
      </c>
      <c r="D54" t="str">
        <f t="shared" si="0"/>
        <v>นางสาวมนัสวี  มงคลปราณีตเลิศ</v>
      </c>
      <c r="E54" t="s">
        <v>832</v>
      </c>
      <c r="F54" t="s">
        <v>1171</v>
      </c>
      <c r="G54" s="104" t="s">
        <v>953</v>
      </c>
    </row>
    <row r="55" spans="1:8" ht="15.75" customHeight="1" x14ac:dyDescent="0.2">
      <c r="A55">
        <v>6110405647</v>
      </c>
      <c r="B55" t="s">
        <v>642</v>
      </c>
      <c r="C55" t="s">
        <v>643</v>
      </c>
      <c r="D55" t="str">
        <f t="shared" si="0"/>
        <v>นางสาวศศิภรณ์  กุลเถื่อน</v>
      </c>
      <c r="E55" t="s">
        <v>832</v>
      </c>
      <c r="F55" t="s">
        <v>992</v>
      </c>
      <c r="G55" s="104" t="s">
        <v>953</v>
      </c>
    </row>
    <row r="56" spans="1:8" ht="15.75" customHeight="1" x14ac:dyDescent="0.2">
      <c r="A56">
        <v>6110405663</v>
      </c>
      <c r="B56" t="s">
        <v>644</v>
      </c>
      <c r="C56" t="s">
        <v>645</v>
      </c>
      <c r="D56" t="str">
        <f t="shared" si="0"/>
        <v>นายอาณกร  มณีวงษ์</v>
      </c>
      <c r="E56" t="s">
        <v>832</v>
      </c>
      <c r="F56" t="s">
        <v>992</v>
      </c>
      <c r="G56" s="104" t="s">
        <v>953</v>
      </c>
    </row>
    <row r="57" spans="1:8" ht="15.75" customHeight="1" x14ac:dyDescent="0.2">
      <c r="A57">
        <v>6110405671</v>
      </c>
      <c r="B57" t="s">
        <v>646</v>
      </c>
      <c r="C57" t="s">
        <v>647</v>
      </c>
      <c r="D57" t="str">
        <f t="shared" si="0"/>
        <v>นางสาวฮันนาน  อยู่เจริญ</v>
      </c>
      <c r="E57" t="s">
        <v>832</v>
      </c>
      <c r="F57" t="s">
        <v>993</v>
      </c>
      <c r="G57" s="104" t="s">
        <v>953</v>
      </c>
    </row>
    <row r="58" spans="1:8" ht="15.75" customHeight="1" x14ac:dyDescent="0.2">
      <c r="A58">
        <v>6210400281</v>
      </c>
      <c r="B58" t="s">
        <v>461</v>
      </c>
      <c r="C58" t="s">
        <v>462</v>
      </c>
      <c r="D58" t="str">
        <f t="shared" si="0"/>
        <v>นางสาวกัลยาวดี  ศรีสุนทร</v>
      </c>
      <c r="E58" t="s">
        <v>831</v>
      </c>
      <c r="F58" t="s">
        <v>1170</v>
      </c>
      <c r="G58" t="str">
        <f>VLOOKUP(A58,ฝึกงาน!$A:$C,2,FALSE)</f>
        <v>โรงพยาบาลสมเด็จพระยุพราชสว่างแดนดิน(แผนกเทคนิคการแพทย์)</v>
      </c>
      <c r="H58" t="str">
        <f>VLOOKUP(A58,ฝึกงาน!$A:$C,3,FALSE)</f>
        <v xml:space="preserve">1 - 31 พฤษภาคม 2565 </v>
      </c>
    </row>
    <row r="59" spans="1:8" ht="15.75" customHeight="1" x14ac:dyDescent="0.2">
      <c r="A59">
        <v>6210400299</v>
      </c>
      <c r="B59" t="s">
        <v>463</v>
      </c>
      <c r="C59" t="s">
        <v>464</v>
      </c>
      <c r="D59" t="str">
        <f t="shared" si="0"/>
        <v>นายกิจจา  เสนีย์วงศ์ ณ อยุธยา</v>
      </c>
      <c r="E59" t="s">
        <v>831</v>
      </c>
      <c r="F59" t="s">
        <v>1170</v>
      </c>
      <c r="G59" t="str">
        <f>VLOOKUP(A59,ฝึกงาน!$A:$C,2,FALSE)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59" t="str">
        <f>VLOOKUP(A59,ฝึกงาน!$A:$C,3,FALSE)</f>
        <v>11 เมษายน - 31 พฤษภาคม 2565</v>
      </c>
    </row>
    <row r="60" spans="1:8" ht="15.75" customHeight="1" x14ac:dyDescent="0.2">
      <c r="A60">
        <v>6210400302</v>
      </c>
      <c r="B60" t="s">
        <v>465</v>
      </c>
      <c r="C60" t="s">
        <v>466</v>
      </c>
      <c r="D60" t="str">
        <f t="shared" si="0"/>
        <v>นางสาวพิชญาภา  แสงเทียน</v>
      </c>
      <c r="E60" t="s">
        <v>831</v>
      </c>
      <c r="F60" t="s">
        <v>993</v>
      </c>
      <c r="G60" t="str">
        <f>VLOOKUP(A60,ฝึกงาน!$A:$C,2,FALSE)</f>
        <v>สถาบันนิติวิทยาศาสตร์</v>
      </c>
      <c r="H60" t="str">
        <f>VLOOKUP(A60,ฝึกงาน!$A:$C,3,FALSE)</f>
        <v>14 พฤศจิกายน - 9 ธันวาคม 2565</v>
      </c>
    </row>
    <row r="61" spans="1:8" ht="15.75" customHeight="1" x14ac:dyDescent="0.2">
      <c r="A61">
        <v>6210400655</v>
      </c>
      <c r="B61" t="s">
        <v>648</v>
      </c>
      <c r="C61" t="s">
        <v>649</v>
      </c>
      <c r="D61" t="str">
        <f t="shared" si="0"/>
        <v>นางสาวปาณิศา  ธัญลักษณ์มะระ</v>
      </c>
      <c r="E61" t="s">
        <v>832</v>
      </c>
      <c r="F61" t="s">
        <v>911</v>
      </c>
      <c r="G61" t="str">
        <f>VLOOKUP(A61,ฝึกงาน!$A:$C,2,FALSE)</f>
        <v>สวนสัตว์นครราชสีมา</v>
      </c>
      <c r="H61" t="str">
        <f>VLOOKUP(A61,ฝึกงาน!$A:$C,3,FALSE)</f>
        <v>1 - 22 มิถุนายน 2565</v>
      </c>
    </row>
    <row r="62" spans="1:8" ht="15.75" customHeight="1" x14ac:dyDescent="0.2">
      <c r="A62">
        <v>6210400868</v>
      </c>
      <c r="B62" t="s">
        <v>650</v>
      </c>
      <c r="C62" t="s">
        <v>651</v>
      </c>
      <c r="D62" t="str">
        <f t="shared" si="0"/>
        <v>นางสาวไอลดา  ตรีสุคนธ์ทิพย์</v>
      </c>
      <c r="E62" t="s">
        <v>832</v>
      </c>
      <c r="F62" t="s">
        <v>911</v>
      </c>
      <c r="G62" t="str">
        <f>VLOOKUP(A62,ฝึกงาน!$A:$C,2,FALSE)</f>
        <v>สวนสัตว์นครราชสีมา</v>
      </c>
      <c r="H62" t="str">
        <f>VLOOKUP(A62,ฝึกงาน!$A:$C,3,FALSE)</f>
        <v>1 - 22 มิถุนายน 2565</v>
      </c>
    </row>
    <row r="63" spans="1:8" ht="15.75" customHeight="1" x14ac:dyDescent="0.2">
      <c r="A63">
        <v>6210400931</v>
      </c>
      <c r="B63" t="s">
        <v>467</v>
      </c>
      <c r="C63" t="s">
        <v>468</v>
      </c>
      <c r="D63" t="str">
        <f t="shared" si="0"/>
        <v>นางสาวณัฐวศา  ภูริสัตย์</v>
      </c>
      <c r="E63" t="s">
        <v>831</v>
      </c>
      <c r="F63" t="s">
        <v>993</v>
      </c>
      <c r="G63" t="str">
        <f>VLOOKUP(A63,ฝึกงาน!$A:$C,2,FALSE)</f>
        <v>ฝ่ายเครื่องมือเเละวิจัยทางวิทยาศาสตร์(ห้องปฎิบัติการเทคโนโลยีชีวภาพ)</v>
      </c>
      <c r="H63" t="str">
        <f>VLOOKUP(A63,ฝึกงาน!$A:$C,3,FALSE)</f>
        <v xml:space="preserve">18 เมษายน - 20 พฤษภาคม 2565 </v>
      </c>
    </row>
    <row r="64" spans="1:8" ht="15.75" customHeight="1" x14ac:dyDescent="0.2">
      <c r="A64">
        <v>6210401015</v>
      </c>
      <c r="B64" t="s">
        <v>469</v>
      </c>
      <c r="C64" t="s">
        <v>470</v>
      </c>
      <c r="D64" t="str">
        <f t="shared" si="0"/>
        <v>นางสาวชฎาภรณ์  คำสิงห์วงษ์</v>
      </c>
      <c r="E64" t="s">
        <v>831</v>
      </c>
      <c r="F64" t="s">
        <v>912</v>
      </c>
      <c r="G64" t="str">
        <f>VLOOKUP(A64,ฝึกงาน!$A:$C,2,FALSE)</f>
        <v>สถาบันนิติวิทยาศาสตร์</v>
      </c>
      <c r="H64" t="str">
        <f>VLOOKUP(A64,ฝึกงาน!$A:$C,3,FALSE)</f>
        <v>14 พฤศจิกายน - 9 ธันวาคม 2565</v>
      </c>
    </row>
    <row r="65" spans="1:8" ht="15.75" customHeight="1" x14ac:dyDescent="0.2">
      <c r="A65">
        <v>6210401058</v>
      </c>
      <c r="B65" t="s">
        <v>471</v>
      </c>
      <c r="C65" t="s">
        <v>472</v>
      </c>
      <c r="D65" t="str">
        <f t="shared" si="0"/>
        <v>นางสาวปารณีย์  หอยนกคง</v>
      </c>
      <c r="E65" t="s">
        <v>831</v>
      </c>
      <c r="F65" t="s">
        <v>912</v>
      </c>
      <c r="G65" t="str">
        <f>VLOOKUP(A65,ฝึกงาน!$A:$C,2,FALSE)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65" t="str">
        <f>VLOOKUP(A65,ฝึกงาน!$A:$C,3,FALSE)</f>
        <v>1 - 31 พฤษภาคม 2565</v>
      </c>
    </row>
    <row r="66" spans="1:8" ht="15.75" customHeight="1" x14ac:dyDescent="0.2">
      <c r="A66">
        <v>6210401171</v>
      </c>
      <c r="B66" t="s">
        <v>652</v>
      </c>
      <c r="C66" t="s">
        <v>653</v>
      </c>
      <c r="D66" t="str">
        <f t="shared" ref="D66:D129" si="1">B66 &amp;"  "&amp;C66</f>
        <v>นางสาวพรไพลิน  เฟื่องใย</v>
      </c>
      <c r="E66" t="s">
        <v>832</v>
      </c>
      <c r="F66" t="s">
        <v>994</v>
      </c>
      <c r="G66" t="str">
        <f>VLOOKUP(A66,ฝึกงาน!$A:$C,2,FALSE)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66" t="str">
        <f>VLOOKUP(A66,ฝึกงาน!$A:$C,3,FALSE)</f>
        <v>1 - 31 พฤษภาคม 2565</v>
      </c>
    </row>
    <row r="67" spans="1:8" ht="15.75" customHeight="1" x14ac:dyDescent="0.2">
      <c r="A67">
        <v>6210401180</v>
      </c>
      <c r="B67" t="s">
        <v>654</v>
      </c>
      <c r="C67" t="s">
        <v>655</v>
      </c>
      <c r="D67" t="str">
        <f t="shared" si="1"/>
        <v>นางสาวมาติการณ์  สวัสดิ์พานิช</v>
      </c>
      <c r="E67" t="s">
        <v>832</v>
      </c>
      <c r="F67" t="s">
        <v>990</v>
      </c>
      <c r="G67" t="str">
        <f>VLOOKUP(A67,ฝึกงาน!$A:$C,2,FALSE)</f>
        <v>สวนสัตว์นครราชสีมา</v>
      </c>
      <c r="H67" t="str">
        <f>VLOOKUP(A67,ฝึกงาน!$A:$C,3,FALSE)</f>
        <v>1 - 22 มิถุนายน 2565</v>
      </c>
    </row>
    <row r="68" spans="1:8" ht="15.75" customHeight="1" x14ac:dyDescent="0.2">
      <c r="A68">
        <v>6210401198</v>
      </c>
      <c r="B68" t="s">
        <v>656</v>
      </c>
      <c r="C68" t="s">
        <v>657</v>
      </c>
      <c r="D68" t="str">
        <f t="shared" si="1"/>
        <v>นายวรดล  งามบุญคุปต์</v>
      </c>
      <c r="E68" t="s">
        <v>832</v>
      </c>
      <c r="F68" t="s">
        <v>990</v>
      </c>
      <c r="G68" t="str">
        <f>VLOOKUP(A68,ฝึกงาน!$A:$C,2,FALSE)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68" t="str">
        <f>VLOOKUP(A68,ฝึกงาน!$A:$C,3,FALSE)</f>
        <v>11 เมษายน - 31 พฤษภาคม 2565</v>
      </c>
    </row>
    <row r="69" spans="1:8" ht="15.75" customHeight="1" x14ac:dyDescent="0.2">
      <c r="A69">
        <v>6210401201</v>
      </c>
      <c r="B69" t="s">
        <v>658</v>
      </c>
      <c r="C69" t="s">
        <v>659</v>
      </c>
      <c r="D69" t="str">
        <f t="shared" si="1"/>
        <v>นางสาววสุดา  ชุมบ้านยาง</v>
      </c>
      <c r="E69" t="s">
        <v>832</v>
      </c>
      <c r="F69" t="s">
        <v>913</v>
      </c>
      <c r="G69" t="str">
        <f>VLOOKUP(A69,ฝึกงาน!$A:$C,2,FALSE)</f>
        <v>สวนสัตว์นครราชสีมา</v>
      </c>
      <c r="H69" t="str">
        <f>VLOOKUP(A69,ฝึกงาน!$A:$C,3,FALSE)</f>
        <v>1 - 22 มิถุนายน 2565</v>
      </c>
    </row>
    <row r="70" spans="1:8" ht="15.75" customHeight="1" x14ac:dyDescent="0.2">
      <c r="A70">
        <v>6210402241</v>
      </c>
      <c r="B70" t="s">
        <v>660</v>
      </c>
      <c r="C70" t="s">
        <v>661</v>
      </c>
      <c r="D70" t="str">
        <f t="shared" si="1"/>
        <v>นายกฤษฎา  รุ่งโรจน์</v>
      </c>
      <c r="E70" t="s">
        <v>832</v>
      </c>
      <c r="F70" t="s">
        <v>1171</v>
      </c>
      <c r="G70" t="str">
        <f>VLOOKUP(A70,ฝึกงาน!$A:$C,2,FALSE)</f>
        <v>พื้นที่โครงการอุทยานธรรมชาติวิทยาอันเนื่องมาจากพระราชดำริ สมเด็จพระกนิษฐาธิราชเจ้า กรมสมเด็จพระเทพรัตนราชสุดาฯ สยามบรมราชกุมารี (มูลนิธิกระต่ายในดวงจันทร์)</v>
      </c>
      <c r="H70" t="str">
        <f>VLOOKUP(A70,ฝึกงาน!$A:$C,3,FALSE)</f>
        <v>9 - 24 พฤษภาคม 2565</v>
      </c>
    </row>
    <row r="71" spans="1:8" ht="15.75" customHeight="1" x14ac:dyDescent="0.2">
      <c r="A71">
        <v>6210402259</v>
      </c>
      <c r="B71" t="s">
        <v>662</v>
      </c>
      <c r="C71" t="s">
        <v>663</v>
      </c>
      <c r="D71" t="str">
        <f t="shared" si="1"/>
        <v>นางสาวมัฌชิมา  ยับ</v>
      </c>
      <c r="E71" t="s">
        <v>832</v>
      </c>
      <c r="F71" t="s">
        <v>904</v>
      </c>
      <c r="G71" t="str">
        <f>VLOOKUP(A71,ฝึกงาน!$A:$C,2,FALSE)</f>
        <v>สวนสัตว์นครราชสีมา</v>
      </c>
      <c r="H71" t="str">
        <f>VLOOKUP(A71,ฝึกงาน!$A:$C,3,FALSE)</f>
        <v>1 - 22 มิถุนายน 2565</v>
      </c>
    </row>
    <row r="72" spans="1:8" ht="15.75" customHeight="1" x14ac:dyDescent="0.2">
      <c r="A72">
        <v>6210402267</v>
      </c>
      <c r="B72" t="s">
        <v>664</v>
      </c>
      <c r="C72" t="s">
        <v>665</v>
      </c>
      <c r="D72" t="str">
        <f t="shared" si="1"/>
        <v>นายสิฏฐ์ธนะ  อภิธนวงศ์</v>
      </c>
      <c r="E72" t="s">
        <v>832</v>
      </c>
      <c r="F72" t="s">
        <v>994</v>
      </c>
      <c r="G72" t="str">
        <f>VLOOKUP(A72,ฝึกงาน!$A:$C,2,FALSE)</f>
        <v>สถาบันสุขภาพสัตว์แห่งชาติ กรมปศุสัตว์ กระทรวงเกษตรและสหกรณ์  (ห้องปฎิบัติการพยาธิวิทยา)</v>
      </c>
      <c r="H72" t="str">
        <f>VLOOKUP(A72,ฝึกงาน!$A:$C,3,FALSE)</f>
        <v>11 เมษายน - 30 พฤษภาคม 2565</v>
      </c>
    </row>
    <row r="73" spans="1:8" ht="15.75" customHeight="1" x14ac:dyDescent="0.2">
      <c r="A73">
        <v>6210402526</v>
      </c>
      <c r="B73" t="s">
        <v>473</v>
      </c>
      <c r="C73" t="s">
        <v>474</v>
      </c>
      <c r="D73" t="str">
        <f t="shared" si="1"/>
        <v>นางสาวญาณิศา  เดชภักดี</v>
      </c>
      <c r="E73" t="s">
        <v>831</v>
      </c>
      <c r="F73" t="s">
        <v>995</v>
      </c>
      <c r="G73" t="str">
        <f>VLOOKUP(A73,ฝึกงาน!$A:$C,2,FALSE)</f>
        <v>สถาบันนิติวิทยาศาสตร์</v>
      </c>
      <c r="H73" t="str">
        <f>VLOOKUP(A73,ฝึกงาน!$A:$C,3,FALSE)</f>
        <v>14 พฤศจิกายน - 9 ธันวาคม 2565</v>
      </c>
    </row>
    <row r="74" spans="1:8" ht="15.75" customHeight="1" x14ac:dyDescent="0.2">
      <c r="A74">
        <v>6210402577</v>
      </c>
      <c r="B74" t="s">
        <v>475</v>
      </c>
      <c r="C74" t="s">
        <v>476</v>
      </c>
      <c r="D74" t="str">
        <f t="shared" si="1"/>
        <v>นางสาวปรียาภรณ์  อนุจันทร์</v>
      </c>
      <c r="E74" t="s">
        <v>831</v>
      </c>
      <c r="F74" t="s">
        <v>993</v>
      </c>
      <c r="G74" t="str">
        <f>VLOOKUP(A74,ฝึกงาน!$A:$C,2,FALSE)</f>
        <v>ภาควิชาจุลชีววิทยา คณะเภสัชศาสตร์ มหาวิทยาลัยมหิดล</v>
      </c>
      <c r="H74" t="str">
        <f>VLOOKUP(A74,ฝึกงาน!$A:$C,3,FALSE)</f>
        <v>18 เมษายน - 31 พฤษภาคม 2565</v>
      </c>
    </row>
    <row r="75" spans="1:8" ht="15.75" customHeight="1" x14ac:dyDescent="0.2">
      <c r="A75">
        <v>6210402593</v>
      </c>
      <c r="B75" t="s">
        <v>477</v>
      </c>
      <c r="C75" t="s">
        <v>478</v>
      </c>
      <c r="D75" t="str">
        <f t="shared" si="1"/>
        <v>นายสุรพัศ  กาญจนชุมพล</v>
      </c>
      <c r="E75" t="s">
        <v>831</v>
      </c>
      <c r="F75" t="s">
        <v>993</v>
      </c>
      <c r="G75" t="str">
        <f>VLOOKUP(A75,ฝึกงาน!$A:$C,2,FALSE)</f>
        <v>ฝ่ายเครื่องมือเเละวิจัยทางวิทยาศาสตร์(ห้องปฎิบัติการเทคโนโลยีชีวภาพ)</v>
      </c>
      <c r="H75" t="str">
        <f>VLOOKUP(A75,ฝึกงาน!$A:$C,3,FALSE)</f>
        <v xml:space="preserve">18 เมษายน - 20 พฤษภาคม 2565 </v>
      </c>
    </row>
    <row r="76" spans="1:8" ht="15.75" customHeight="1" x14ac:dyDescent="0.2">
      <c r="A76">
        <v>6210402976</v>
      </c>
      <c r="B76" t="s">
        <v>666</v>
      </c>
      <c r="C76" t="s">
        <v>667</v>
      </c>
      <c r="D76" t="str">
        <f t="shared" si="1"/>
        <v>นางสาวชมพูนุท  มากมี</v>
      </c>
      <c r="E76" t="s">
        <v>832</v>
      </c>
      <c r="F76" t="s">
        <v>994</v>
      </c>
      <c r="G76" t="str">
        <f>VLOOKUP(A76,ฝึกงาน!$A:$C,2,FALSE)</f>
        <v>ภาควิชากายวิภาคศาสตร์ คณะสัตวแพทย์ศาสตร์  มหาวิทยาลัยเกษตรศาสตร์</v>
      </c>
      <c r="H76" t="str">
        <f>VLOOKUP(A76,ฝึกงาน!$A:$C,3,FALSE)</f>
        <v>4 - 29 เมษายน 2565</v>
      </c>
    </row>
    <row r="77" spans="1:8" ht="15.75" customHeight="1" x14ac:dyDescent="0.2">
      <c r="A77">
        <v>6210402984</v>
      </c>
      <c r="B77" t="s">
        <v>668</v>
      </c>
      <c r="C77" t="s">
        <v>669</v>
      </c>
      <c r="D77" t="str">
        <f t="shared" si="1"/>
        <v>นางสาวชาคริยา  รุ่งระวิ</v>
      </c>
      <c r="E77" t="s">
        <v>832</v>
      </c>
      <c r="F77" t="s">
        <v>994</v>
      </c>
      <c r="G77" t="str">
        <f>VLOOKUP(A77,ฝึกงาน!$A:$C,2,FALSE)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77" t="str">
        <f>VLOOKUP(A77,ฝึกงาน!$A:$C,3,FALSE)</f>
        <v>11 เมษายน - 31 พฤษภาคม 2565</v>
      </c>
    </row>
    <row r="78" spans="1:8" ht="15.75" customHeight="1" x14ac:dyDescent="0.2">
      <c r="A78">
        <v>6210402992</v>
      </c>
      <c r="B78" t="s">
        <v>670</v>
      </c>
      <c r="C78" t="s">
        <v>671</v>
      </c>
      <c r="D78" t="str">
        <f t="shared" si="1"/>
        <v>นางสาวชารียา  ศิวิไล</v>
      </c>
      <c r="E78" t="s">
        <v>832</v>
      </c>
      <c r="F78" t="s">
        <v>910</v>
      </c>
      <c r="G78" t="str">
        <f>VLOOKUP(A78,ฝึกงาน!$A:$C,2,FALSE)</f>
        <v>สวนสัตว์นครราชสีมา</v>
      </c>
      <c r="H78" t="str">
        <f>VLOOKUP(A78,ฝึกงาน!$A:$C,3,FALSE)</f>
        <v>1 - 22 มิถุนายน 2565</v>
      </c>
    </row>
    <row r="79" spans="1:8" ht="15.75" customHeight="1" x14ac:dyDescent="0.2">
      <c r="A79">
        <v>6210403000</v>
      </c>
      <c r="B79" t="s">
        <v>525</v>
      </c>
      <c r="C79" t="s">
        <v>672</v>
      </c>
      <c r="D79" t="str">
        <f t="shared" si="1"/>
        <v>นางสาวณัชชา  จินาพุก</v>
      </c>
      <c r="E79" t="s">
        <v>832</v>
      </c>
      <c r="F79" t="s">
        <v>910</v>
      </c>
      <c r="G79" t="str">
        <f>VLOOKUP(A79,ฝึกงาน!$A:$C,2,FALSE)</f>
        <v>สำนักงานการอนุรักษ์ป่าไม้และพรรณพืช(กลุ่มงานวิจัยกีฏวิทยาและจุลชีววิทยาป่าไม้)</v>
      </c>
      <c r="H79" t="str">
        <f>VLOOKUP(A79,ฝึกงาน!$A:$C,3,FALSE)</f>
        <v>18 เมษายน - 31 พฤษภาคม  2565</v>
      </c>
    </row>
    <row r="80" spans="1:8" ht="15.75" customHeight="1" x14ac:dyDescent="0.2">
      <c r="A80">
        <v>6210403034</v>
      </c>
      <c r="B80" t="s">
        <v>673</v>
      </c>
      <c r="C80" t="s">
        <v>674</v>
      </c>
      <c r="D80" t="str">
        <f t="shared" si="1"/>
        <v>นายภูริณัฐ  หนูเหมือน</v>
      </c>
      <c r="E80" t="s">
        <v>832</v>
      </c>
      <c r="F80" t="s">
        <v>905</v>
      </c>
      <c r="G80" t="str">
        <f>VLOOKUP(A80,ฝึกงาน!$A:$C,2,FALSE)</f>
        <v>พื้นที่โครงการอุทยานธรรมชาติวิทยาอันเนื่องมาจากพระราชดำริ สมเด็จพระกนิษฐาธิราชเจ้า กรมสมเด็จพระเทพรัตนราชสุดาฯ สยามบรมราชกุมารี (มูลนิธิกระต่ายในดวงจันทร์)</v>
      </c>
      <c r="H80" t="str">
        <f>VLOOKUP(A80,ฝึกงาน!$A:$C,3,FALSE)</f>
        <v>9 - 24 พฤษภาคม 2565</v>
      </c>
    </row>
    <row r="81" spans="1:8" ht="15.75" customHeight="1" x14ac:dyDescent="0.2">
      <c r="A81">
        <v>6210403051</v>
      </c>
      <c r="B81" t="s">
        <v>479</v>
      </c>
      <c r="C81" t="s">
        <v>480</v>
      </c>
      <c r="D81" t="str">
        <f t="shared" si="1"/>
        <v>นางสาวนภัสวรรณ  ชูพันธ์</v>
      </c>
      <c r="E81" t="s">
        <v>831</v>
      </c>
      <c r="F81" t="s">
        <v>991</v>
      </c>
      <c r="G81" t="str">
        <f>VLOOKUP(A81,ฝึกงาน!$A:$C,2,FALSE)</f>
        <v>สถาบันนิติวิทยาศาสตร์</v>
      </c>
      <c r="H81" t="str">
        <f>VLOOKUP(A81,ฝึกงาน!$A:$C,3,FALSE)</f>
        <v>14 พฤศจิกายน - 2 ธันวาคม 2565</v>
      </c>
    </row>
    <row r="82" spans="1:8" ht="15.75" customHeight="1" x14ac:dyDescent="0.2">
      <c r="A82">
        <v>6210403107</v>
      </c>
      <c r="B82" t="s">
        <v>481</v>
      </c>
      <c r="C82" t="s">
        <v>482</v>
      </c>
      <c r="D82" t="str">
        <f t="shared" si="1"/>
        <v>นายชัยสิทธิ์  เย็นเยือก</v>
      </c>
      <c r="E82" t="s">
        <v>831</v>
      </c>
      <c r="F82" t="s">
        <v>914</v>
      </c>
      <c r="G82" t="str">
        <f>VLOOKUP(A82,ฝึกงาน!$A:$C,2,FALSE)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82" t="str">
        <f>VLOOKUP(A82,ฝึกงาน!$A:$C,3,FALSE)</f>
        <v>11 เมษายน - 31 พฤษภาคม 2565</v>
      </c>
    </row>
    <row r="83" spans="1:8" ht="15.75" customHeight="1" x14ac:dyDescent="0.2">
      <c r="A83">
        <v>6210403131</v>
      </c>
      <c r="B83" t="s">
        <v>483</v>
      </c>
      <c r="C83" t="s">
        <v>484</v>
      </c>
      <c r="D83" t="str">
        <f t="shared" si="1"/>
        <v>นางสาวธชาภรณ์  กัณหาไชย</v>
      </c>
      <c r="E83" t="s">
        <v>831</v>
      </c>
      <c r="F83" t="s">
        <v>993</v>
      </c>
      <c r="G83" t="str">
        <f>VLOOKUP(A83,ฝึกงาน!$A:$C,2,FALSE)</f>
        <v>สถาบันนิติวิทยาศาสตร์</v>
      </c>
      <c r="H83" t="str">
        <f>VLOOKUP(A83,ฝึกงาน!$A:$C,3,FALSE)</f>
        <v>14 พฤศจิกายน - 9 ธันวาคม 2565</v>
      </c>
    </row>
    <row r="84" spans="1:8" ht="15.75" customHeight="1" x14ac:dyDescent="0.2">
      <c r="A84">
        <v>6210404944</v>
      </c>
      <c r="B84" t="s">
        <v>485</v>
      </c>
      <c r="C84" t="s">
        <v>486</v>
      </c>
      <c r="D84" t="str">
        <f t="shared" si="1"/>
        <v>นางสาวฉัตรสุดา  สุรชัยจรินทร์</v>
      </c>
      <c r="E84" t="s">
        <v>831</v>
      </c>
      <c r="F84" t="s">
        <v>908</v>
      </c>
      <c r="G84" t="str">
        <f>VLOOKUP(A84,ฝึกงาน!$A:$C,2,FALSE)</f>
        <v>สถาบันนิติวิทยาศาสตร์</v>
      </c>
      <c r="H84" t="str">
        <f>VLOOKUP(A84,ฝึกงาน!$A:$C,3,FALSE)</f>
        <v>14 พฤศจิกายน - 9 ธันวาคม 2565</v>
      </c>
    </row>
    <row r="85" spans="1:8" ht="15.75" customHeight="1" x14ac:dyDescent="0.2">
      <c r="A85">
        <v>6210404952</v>
      </c>
      <c r="B85" t="s">
        <v>487</v>
      </c>
      <c r="C85" t="s">
        <v>488</v>
      </c>
      <c r="D85" t="str">
        <f t="shared" si="1"/>
        <v>นางสาวณัฐรัตน์  ทิพย์สูตร</v>
      </c>
      <c r="E85" t="s">
        <v>831</v>
      </c>
      <c r="F85" t="s">
        <v>908</v>
      </c>
      <c r="G85" t="str">
        <f>VLOOKUP(A85,ฝึกงาน!$A:$C,2,FALSE)</f>
        <v>สำนักงานการอนุรักษ์ป่าไม้และพรรณพืช(กลุ่มงานวิจัยกีฏวิทยาและจุลชีววิทยาป่าไม้)</v>
      </c>
      <c r="H85" t="str">
        <f>VLOOKUP(A85,ฝึกงาน!$A:$C,3,FALSE)</f>
        <v>18 เมษายน - 31 พฤษภาคม  2565</v>
      </c>
    </row>
    <row r="86" spans="1:8" ht="15.75" customHeight="1" x14ac:dyDescent="0.2">
      <c r="A86">
        <v>6210404961</v>
      </c>
      <c r="B86" t="s">
        <v>489</v>
      </c>
      <c r="C86" t="s">
        <v>488</v>
      </c>
      <c r="D86" t="str">
        <f t="shared" si="1"/>
        <v>นางสาวณัฐวดี  ทิพย์สูตร</v>
      </c>
      <c r="E86" t="s">
        <v>831</v>
      </c>
      <c r="F86" t="s">
        <v>908</v>
      </c>
      <c r="G86" t="str">
        <f>VLOOKUP(A86,ฝึกงาน!$A:$C,2,FALSE)</f>
        <v>ภาควิชาสัตววิทยา คณะวิทยาศาสตร์ มหาวิทยาลัยเกษตรศาสตร์</v>
      </c>
      <c r="H86">
        <f>VLOOKUP(A86,ฝึกงาน!$A:$C,3,FALSE)</f>
        <v>0</v>
      </c>
    </row>
    <row r="87" spans="1:8" ht="15.75" customHeight="1" x14ac:dyDescent="0.2">
      <c r="A87">
        <v>6210405045</v>
      </c>
      <c r="B87" t="s">
        <v>490</v>
      </c>
      <c r="C87" t="s">
        <v>491</v>
      </c>
      <c r="D87" t="str">
        <f t="shared" si="1"/>
        <v>นายสุชาครีย์  หงษ์คำสร้าง</v>
      </c>
      <c r="E87" t="s">
        <v>831</v>
      </c>
      <c r="F87" t="s">
        <v>991</v>
      </c>
      <c r="G87" t="str">
        <f>VLOOKUP(A87,ฝึกงาน!$A:$C,2,FALSE)</f>
        <v>ภาควิชาจุลชีววิทยา คณะเภสัชศาสตร์ มหาวิทยาลัยมหิดล</v>
      </c>
      <c r="H87" t="str">
        <f>VLOOKUP(A87,ฝึกงาน!$A:$C,3,FALSE)</f>
        <v>18 เมษายน - 31 พฤษภาคม 2565</v>
      </c>
    </row>
    <row r="88" spans="1:8" ht="15.75" customHeight="1" x14ac:dyDescent="0.2">
      <c r="A88">
        <v>6210405053</v>
      </c>
      <c r="B88" t="s">
        <v>492</v>
      </c>
      <c r="C88" t="s">
        <v>493</v>
      </c>
      <c r="D88" t="str">
        <f t="shared" si="1"/>
        <v>นางสาวอัจจิมา  บุตรหลัง</v>
      </c>
      <c r="E88" t="s">
        <v>831</v>
      </c>
      <c r="F88" t="s">
        <v>992</v>
      </c>
      <c r="G88" t="str">
        <f>VLOOKUP(A88,ฝึกงาน!$A:$C,2,FALSE)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88" t="str">
        <f>VLOOKUP(A88,ฝึกงาน!$A:$C,3,FALSE)</f>
        <v>11 เมษายน - 31 พฤษภาคม 2565</v>
      </c>
    </row>
    <row r="89" spans="1:8" ht="15.75" customHeight="1" x14ac:dyDescent="0.2">
      <c r="A89">
        <v>6210406025</v>
      </c>
      <c r="B89" t="s">
        <v>675</v>
      </c>
      <c r="C89" t="s">
        <v>676</v>
      </c>
      <c r="D89" t="str">
        <f t="shared" si="1"/>
        <v>นางสาวกรรญกร  รุ่งชัยยันต์</v>
      </c>
      <c r="E89" t="s">
        <v>832</v>
      </c>
      <c r="F89" t="s">
        <v>903</v>
      </c>
      <c r="G89" t="e">
        <f>VLOOKUP(A89,ฝึกงาน!$A:$C,2,FALSE)</f>
        <v>#N/A</v>
      </c>
      <c r="H89" t="e">
        <f>VLOOKUP(A89,ฝึกงาน!$A:$C,3,FALSE)</f>
        <v>#N/A</v>
      </c>
    </row>
    <row r="90" spans="1:8" ht="15.75" customHeight="1" x14ac:dyDescent="0.2">
      <c r="A90">
        <v>6210406033</v>
      </c>
      <c r="B90" t="s">
        <v>677</v>
      </c>
      <c r="C90" t="s">
        <v>678</v>
      </c>
      <c r="D90" t="str">
        <f t="shared" si="1"/>
        <v>นายชญานนท์  เนินริมหนอง</v>
      </c>
      <c r="E90" t="s">
        <v>832</v>
      </c>
      <c r="F90" t="s">
        <v>905</v>
      </c>
      <c r="G90" t="str">
        <f>VLOOKUP(A90,ฝึกงาน!$A:$C,2,FALSE)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90" t="str">
        <f>VLOOKUP(A90,ฝึกงาน!$A:$C,3,FALSE)</f>
        <v>11 เมษายน - 31 พฤษภาคม 2565</v>
      </c>
    </row>
    <row r="91" spans="1:8" ht="15.75" customHeight="1" x14ac:dyDescent="0.2">
      <c r="A91">
        <v>6210406041</v>
      </c>
      <c r="B91" t="s">
        <v>679</v>
      </c>
      <c r="C91" t="s">
        <v>680</v>
      </c>
      <c r="D91" t="str">
        <f t="shared" si="1"/>
        <v>นางสาวชนิกานต์  หงษ์เวียงจันทร์</v>
      </c>
      <c r="E91" t="s">
        <v>832</v>
      </c>
      <c r="F91" t="s">
        <v>1171</v>
      </c>
      <c r="G91" t="str">
        <f>VLOOKUP(A91,ฝึกงาน!$A:$C,2,FALSE)</f>
        <v>สถาบันค้นคว้าและพัฒนาผลผลิตทางการเกษตรและอุตสาหกรรมเกษตร</v>
      </c>
      <c r="H91" t="str">
        <f>VLOOKUP(A91,ฝึกงาน!$A:$C,3,FALSE)</f>
        <v>12 กันยายน - 24 พฤศจิกายน 2565</v>
      </c>
    </row>
    <row r="92" spans="1:8" ht="15.75" customHeight="1" x14ac:dyDescent="0.2">
      <c r="A92">
        <v>6210406068</v>
      </c>
      <c r="B92" t="s">
        <v>681</v>
      </c>
      <c r="C92" t="s">
        <v>682</v>
      </c>
      <c r="D92" t="str">
        <f t="shared" si="1"/>
        <v>นางสาวฐิติรัตน์  ศรีสุวรรณ์</v>
      </c>
      <c r="E92" t="s">
        <v>832</v>
      </c>
      <c r="F92" t="s">
        <v>1172</v>
      </c>
      <c r="G92" t="str">
        <f>VLOOKUP(A92,ฝึกงาน!$A:$C,2,FALSE)</f>
        <v>ภาควิชากายวิภาคศาสตร์ คณะสัตวแพทย์ศาสตร์  มหาวิทยาลัยเกษตรศาสตร์</v>
      </c>
      <c r="H92" t="str">
        <f>VLOOKUP(A92,ฝึกงาน!$A:$C,3,FALSE)</f>
        <v>4 - 29 เมษายน 2565</v>
      </c>
    </row>
    <row r="93" spans="1:8" ht="15.75" customHeight="1" x14ac:dyDescent="0.2">
      <c r="A93">
        <v>6210406076</v>
      </c>
      <c r="B93" t="s">
        <v>681</v>
      </c>
      <c r="C93" t="s">
        <v>683</v>
      </c>
      <c r="D93" t="str">
        <f t="shared" si="1"/>
        <v>นางสาวฐิติรัตน์  ศิริเลิศ</v>
      </c>
      <c r="E93" t="s">
        <v>832</v>
      </c>
      <c r="F93" t="s">
        <v>912</v>
      </c>
      <c r="G93" t="str">
        <f>VLOOKUP(A93,ฝึกงาน!$A:$C,2,FALSE)</f>
        <v>สถานีวิจัยสัตว์ป่าดอยเชียงดาว</v>
      </c>
      <c r="H93" t="str">
        <f>VLOOKUP(A93,ฝึกงาน!$A:$C,3,FALSE)</f>
        <v>1 - 22 มิถุนายน 2565</v>
      </c>
    </row>
    <row r="94" spans="1:8" ht="15.75" customHeight="1" x14ac:dyDescent="0.2">
      <c r="A94">
        <v>6210406084</v>
      </c>
      <c r="B94" t="s">
        <v>684</v>
      </c>
      <c r="C94" t="s">
        <v>685</v>
      </c>
      <c r="D94" t="str">
        <f t="shared" si="1"/>
        <v>นางสาวนาราพรรธน์  ธนานนท์วีระกุล</v>
      </c>
      <c r="E94" t="s">
        <v>832</v>
      </c>
      <c r="F94" t="s">
        <v>912</v>
      </c>
      <c r="G94" t="str">
        <f>VLOOKUP(A94,ฝึกงาน!$A:$C,2,FALSE)</f>
        <v>สถานีวิจัยประมงศรีราชา</v>
      </c>
      <c r="H94" t="str">
        <f>VLOOKUP(A94,ฝึกงาน!$A:$C,3,FALSE)</f>
        <v>13-27 พฤศจิกายน 2565</v>
      </c>
    </row>
    <row r="95" spans="1:8" ht="15.75" customHeight="1" x14ac:dyDescent="0.2">
      <c r="A95">
        <v>6210406092</v>
      </c>
      <c r="B95" t="s">
        <v>686</v>
      </c>
      <c r="C95" t="s">
        <v>687</v>
      </c>
      <c r="D95" t="str">
        <f t="shared" si="1"/>
        <v>นายบดินทร์  บุญทิพย์</v>
      </c>
      <c r="E95" t="s">
        <v>832</v>
      </c>
      <c r="F95" t="s">
        <v>912</v>
      </c>
      <c r="G95" t="str">
        <f>VLOOKUP(A95,ฝึกงาน!$A:$C,2,FALSE)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95" t="str">
        <f>VLOOKUP(A95,ฝึกงาน!$A:$C,3,FALSE)</f>
        <v>1 - 31 พฤษภาคม 2565</v>
      </c>
    </row>
    <row r="96" spans="1:8" ht="15.75" customHeight="1" x14ac:dyDescent="0.2">
      <c r="A96">
        <v>6210406106</v>
      </c>
      <c r="B96" t="s">
        <v>688</v>
      </c>
      <c r="C96" t="s">
        <v>689</v>
      </c>
      <c r="D96" t="str">
        <f t="shared" si="1"/>
        <v>นางสาวปานฤทัย  มงคลนำ</v>
      </c>
      <c r="E96" t="s">
        <v>832</v>
      </c>
      <c r="F96" t="s">
        <v>912</v>
      </c>
      <c r="G96" t="str">
        <f>VLOOKUP(A96,ฝึกงาน!$A:$C,2,FALSE)</f>
        <v>ภาควิชาสัตววิทยา คณะวิทยาศาสตร์ มหาวิทยาลัยเกษตรศาสตร์</v>
      </c>
      <c r="H96">
        <f>VLOOKUP(A96,ฝึกงาน!$A:$C,3,FALSE)</f>
        <v>0</v>
      </c>
    </row>
    <row r="97" spans="1:8" ht="15.75" customHeight="1" x14ac:dyDescent="0.2">
      <c r="A97">
        <v>6210406157</v>
      </c>
      <c r="B97" t="s">
        <v>690</v>
      </c>
      <c r="C97" t="s">
        <v>691</v>
      </c>
      <c r="D97" t="str">
        <f t="shared" si="1"/>
        <v>นางสาวรักษิณา  ซุ่ยยัง</v>
      </c>
      <c r="E97" t="s">
        <v>832</v>
      </c>
      <c r="F97" t="s">
        <v>915</v>
      </c>
      <c r="G97" t="str">
        <f>VLOOKUP(A97,ฝึกงาน!$A:$C,2,FALSE)</f>
        <v>สถานีวิจัยสัตว์ป่าดอยเชียงดาว</v>
      </c>
      <c r="H97" t="str">
        <f>VLOOKUP(A97,ฝึกงาน!$A:$C,3,FALSE)</f>
        <v>1 - 22 มิถุนายน 2565</v>
      </c>
    </row>
    <row r="98" spans="1:8" ht="15.75" customHeight="1" x14ac:dyDescent="0.2">
      <c r="A98">
        <v>6210406165</v>
      </c>
      <c r="B98" t="s">
        <v>692</v>
      </c>
      <c r="C98" t="s">
        <v>693</v>
      </c>
      <c r="D98" t="str">
        <f t="shared" si="1"/>
        <v>นางสาวรัตนา  นามพิลา</v>
      </c>
      <c r="E98" t="s">
        <v>832</v>
      </c>
      <c r="F98" t="s">
        <v>915</v>
      </c>
      <c r="G98" t="str">
        <f>VLOOKUP(A98,ฝึกงาน!$A:$C,2,FALSE)</f>
        <v>ภาควิชาสัตววิทยา คณะวิทยาศาสตร์ มหาวิทยาลัยเกษตรศาสตร์</v>
      </c>
      <c r="H98">
        <f>VLOOKUP(A98,ฝึกงาน!$A:$C,3,FALSE)</f>
        <v>0</v>
      </c>
    </row>
    <row r="99" spans="1:8" ht="15.75" customHeight="1" x14ac:dyDescent="0.2">
      <c r="A99">
        <v>6210406173</v>
      </c>
      <c r="B99" t="s">
        <v>694</v>
      </c>
      <c r="C99" t="s">
        <v>695</v>
      </c>
      <c r="D99" t="str">
        <f t="shared" si="1"/>
        <v>นางสาววลัญช์  สินภูธร</v>
      </c>
      <c r="E99" t="s">
        <v>832</v>
      </c>
      <c r="F99" t="s">
        <v>915</v>
      </c>
      <c r="G99" t="str">
        <f>VLOOKUP(A99,ฝึกงาน!$A:$C,2,FALSE)</f>
        <v>สถาบันค้นคว้าและพัฒนาผลผลิตทางการเกษตรและอุตสาหกรรมเกษตร</v>
      </c>
      <c r="H99" t="str">
        <f>VLOOKUP(A99,ฝึกงาน!$A:$C,3,FALSE)</f>
        <v>12 กันยายน - 24 พฤศจิกายน 2565</v>
      </c>
    </row>
    <row r="100" spans="1:8" ht="15.75" customHeight="1" x14ac:dyDescent="0.2">
      <c r="A100">
        <v>6210406181</v>
      </c>
      <c r="B100" t="s">
        <v>696</v>
      </c>
      <c r="C100" t="s">
        <v>697</v>
      </c>
      <c r="D100" t="str">
        <f t="shared" si="1"/>
        <v>นางสาววิมลสิริ  ชาญเขตรการณ์</v>
      </c>
      <c r="E100" t="s">
        <v>832</v>
      </c>
      <c r="F100" t="s">
        <v>915</v>
      </c>
      <c r="G100" t="str">
        <f>VLOOKUP(A100,ฝึกงาน!$A:$C,2,FALSE)</f>
        <v>สถานีวิจัยสัตว์ป่าดอยเชียงดาว</v>
      </c>
      <c r="H100" t="str">
        <f>VLOOKUP(A100,ฝึกงาน!$A:$C,3,FALSE)</f>
        <v>1 - 22 มิถุนายน 2565</v>
      </c>
    </row>
    <row r="101" spans="1:8" ht="15.75" customHeight="1" x14ac:dyDescent="0.2">
      <c r="A101">
        <v>6210406203</v>
      </c>
      <c r="B101" t="s">
        <v>459</v>
      </c>
      <c r="C101" t="s">
        <v>698</v>
      </c>
      <c r="D101" t="str">
        <f t="shared" si="1"/>
        <v>นางสาวอภิญญา  แสงสุวรรณ</v>
      </c>
      <c r="E101" t="s">
        <v>832</v>
      </c>
      <c r="F101" t="s">
        <v>915</v>
      </c>
      <c r="G101" t="str">
        <f>VLOOKUP(A101,ฝึกงาน!$A:$C,2,FALSE)</f>
        <v>ฝ่ายเครื่องมือเเละวิจัยทางวิทยาศาสตร์(กลุ่มงานบริการกล้องจุลทรรศน์อิเล็กตรอนและเครื่องมือวิทยาศาสตร์)</v>
      </c>
      <c r="H101" t="str">
        <f>VLOOKUP(A101,ฝึกงาน!$A:$C,3,FALSE)</f>
        <v>11 เมษายน - 31 พฤษภาคม 2565</v>
      </c>
    </row>
    <row r="102" spans="1:8" ht="15.75" customHeight="1" x14ac:dyDescent="0.2">
      <c r="A102">
        <v>6210406211</v>
      </c>
      <c r="B102" t="s">
        <v>699</v>
      </c>
      <c r="C102" t="s">
        <v>700</v>
      </c>
      <c r="D102" t="str">
        <f t="shared" si="1"/>
        <v>นางสาวอารียา  สังข์วิฑูณ</v>
      </c>
      <c r="E102" t="s">
        <v>832</v>
      </c>
      <c r="F102" t="s">
        <v>994</v>
      </c>
      <c r="G102" t="str">
        <f>VLOOKUP(A102,ฝึกงาน!$A:$C,2,FALSE)</f>
        <v>สถานีวิจัยประมงศรีราชา</v>
      </c>
      <c r="H102" t="str">
        <f>VLOOKUP(A102,ฝึกงาน!$A:$C,3,FALSE)</f>
        <v>13-27 พฤศจิกายน 2565</v>
      </c>
    </row>
    <row r="103" spans="1:8" ht="15.75" customHeight="1" x14ac:dyDescent="0.2">
      <c r="A103">
        <v>6210406220</v>
      </c>
      <c r="B103" t="s">
        <v>701</v>
      </c>
      <c r="C103" t="s">
        <v>702</v>
      </c>
      <c r="D103" t="str">
        <f t="shared" si="1"/>
        <v>นางสาวอารีรัตน์  ศรีสองคอน</v>
      </c>
      <c r="E103" t="s">
        <v>832</v>
      </c>
      <c r="F103" t="s">
        <v>1170</v>
      </c>
      <c r="G103" t="str">
        <f>VLOOKUP(A103,ฝึกงาน!$A:$C,2,FALSE)</f>
        <v>สถานีวิจัยประมงศรีราชา</v>
      </c>
      <c r="H103" t="str">
        <f>VLOOKUP(A103,ฝึกงาน!$A:$C,3,FALSE)</f>
        <v>13-27 พฤศจิกายน 2565</v>
      </c>
    </row>
    <row r="104" spans="1:8" ht="15.75" customHeight="1" x14ac:dyDescent="0.2">
      <c r="A104">
        <v>6210407579</v>
      </c>
      <c r="B104" t="s">
        <v>494</v>
      </c>
      <c r="C104" t="s">
        <v>495</v>
      </c>
      <c r="D104" t="str">
        <f t="shared" si="1"/>
        <v>นายพีรณัฐ  จันทร์หมื่น</v>
      </c>
      <c r="E104" t="s">
        <v>831</v>
      </c>
      <c r="F104" t="s">
        <v>912</v>
      </c>
      <c r="G104" t="str">
        <f>VLOOKUP(A104,ฝึกงาน!$A:$C,2,FALSE)</f>
        <v>ฝ่ายเครื่องมือเเละวิจัยทางวิทยาศาสตร์(ห้องปฎิบัติการเทคโนโลยีชีวภาพ)</v>
      </c>
      <c r="H104" t="str">
        <f>VLOOKUP(A104,ฝึกงาน!$A:$C,3,FALSE)</f>
        <v xml:space="preserve">18 เมษายน - 20 พฤษภาคม 2565 </v>
      </c>
    </row>
    <row r="105" spans="1:8" ht="15.75" customHeight="1" x14ac:dyDescent="0.2">
      <c r="A105">
        <v>6210407595</v>
      </c>
      <c r="B105" t="s">
        <v>496</v>
      </c>
      <c r="C105" t="s">
        <v>497</v>
      </c>
      <c r="D105" t="str">
        <f t="shared" si="1"/>
        <v>นายวีระพงศ์  หนูมา</v>
      </c>
      <c r="E105" t="s">
        <v>831</v>
      </c>
      <c r="F105" t="s">
        <v>915</v>
      </c>
      <c r="G105" t="str">
        <f>VLOOKUP(A105,ฝึกงาน!$A:$C,2,FALSE)</f>
        <v>ฝ่ายเครื่องมือเเละวิจัยทางวิทยาศาสตร์(ห้องปฎิบัติการเพาะเลี้ยงเนื้อเยื่อพืช)</v>
      </c>
      <c r="H105" t="str">
        <f>VLOOKUP(A105,ฝึกงาน!$A:$C,3,FALSE)</f>
        <v>18 เมษายน - 19 พฤษภาคม 2565</v>
      </c>
    </row>
    <row r="106" spans="1:8" ht="15.75" customHeight="1" x14ac:dyDescent="0.2">
      <c r="A106">
        <v>6210407820</v>
      </c>
      <c r="B106" t="s">
        <v>553</v>
      </c>
      <c r="C106" t="s">
        <v>703</v>
      </c>
      <c r="D106" t="str">
        <f t="shared" si="1"/>
        <v>นางสาวธนัญญา  พวงสด</v>
      </c>
      <c r="E106" t="s">
        <v>832</v>
      </c>
      <c r="F106" t="s">
        <v>913</v>
      </c>
      <c r="G106" t="e">
        <f>VLOOKUP(A106,ฝึกงาน!$A:$C,2,FALSE)</f>
        <v>#N/A</v>
      </c>
      <c r="H106" t="e">
        <f>VLOOKUP(A106,ฝึกงาน!$A:$C,3,FALSE)</f>
        <v>#N/A</v>
      </c>
    </row>
    <row r="107" spans="1:8" ht="15.75" customHeight="1" x14ac:dyDescent="0.2">
      <c r="A107">
        <v>6210407838</v>
      </c>
      <c r="B107" t="s">
        <v>704</v>
      </c>
      <c r="C107" t="s">
        <v>705</v>
      </c>
      <c r="D107" t="str">
        <f t="shared" si="1"/>
        <v>นายธนาธิป  ไม้เกตุ</v>
      </c>
      <c r="E107" t="s">
        <v>832</v>
      </c>
      <c r="F107" t="s">
        <v>916</v>
      </c>
      <c r="G107" t="str">
        <f>VLOOKUP(A107,ฝึกงาน!$A:$C,2,FALSE)</f>
        <v>ภาควิชาสัตววิทยา คณะวิทยาศาสตร์ มหาวิทยาลัยเกษตรศาสตร์</v>
      </c>
      <c r="H107">
        <f>VLOOKUP(A107,ฝึกงาน!$A:$C,3,FALSE)</f>
        <v>0</v>
      </c>
    </row>
    <row r="108" spans="1:8" ht="15.75" customHeight="1" x14ac:dyDescent="0.2">
      <c r="A108">
        <v>6210407889</v>
      </c>
      <c r="B108" t="s">
        <v>706</v>
      </c>
      <c r="C108" t="s">
        <v>707</v>
      </c>
      <c r="D108" t="str">
        <f t="shared" si="1"/>
        <v>นางสาวศุภรา  เซียตระกูล</v>
      </c>
      <c r="E108" t="s">
        <v>832</v>
      </c>
      <c r="F108" t="s">
        <v>915</v>
      </c>
      <c r="G108" t="str">
        <f>VLOOKUP(A108,ฝึกงาน!$A:$C,2,FALSE)</f>
        <v>สถานีวิจัยสัตว์ป่าดอยเชียงดาว</v>
      </c>
      <c r="H108" t="str">
        <f>VLOOKUP(A108,ฝึกงาน!$A:$C,3,FALSE)</f>
        <v>1 - 22 มิถุนายน 2565</v>
      </c>
    </row>
    <row r="109" spans="1:8" ht="15.75" customHeight="1" x14ac:dyDescent="0.2">
      <c r="A109">
        <v>6310400029</v>
      </c>
      <c r="B109" t="s">
        <v>498</v>
      </c>
      <c r="C109" t="s">
        <v>499</v>
      </c>
      <c r="D109" t="str">
        <f t="shared" si="1"/>
        <v>นางสาวปณัดดา  มีสกุล</v>
      </c>
      <c r="E109" t="s">
        <v>831</v>
      </c>
      <c r="F109" t="s">
        <v>992</v>
      </c>
      <c r="G109" t="str">
        <f>VLOOKUP(A109,ฝึกงาน!$A:$C,2,FALSE)</f>
        <v>ภาควิชาชีวโมเลกุลและพันธุศาสตร์โรคเขตร้อน คณะเวชศาสตร์เขตร้อน มหาวิทยาลัยมหิดล</v>
      </c>
      <c r="H109" t="str">
        <f>VLOOKUP(A109,ฝึกงาน!$A:$C,3,FALSE)</f>
        <v>18 เมษายน - 19 พฤษภาคม 2566</v>
      </c>
    </row>
    <row r="110" spans="1:8" ht="15.75" customHeight="1" x14ac:dyDescent="0.2">
      <c r="A110">
        <v>6310400037</v>
      </c>
      <c r="B110" t="s">
        <v>500</v>
      </c>
      <c r="C110" t="s">
        <v>501</v>
      </c>
      <c r="D110" t="str">
        <f t="shared" si="1"/>
        <v>นางสาวศุทธวดี  จรรยากูล</v>
      </c>
      <c r="E110" t="s">
        <v>831</v>
      </c>
      <c r="F110" t="s">
        <v>916</v>
      </c>
      <c r="G110" t="str">
        <f>VLOOKUP(A110,ฝึกงาน!$A:$C,2,FALSE)</f>
        <v>ภาควิชาเทคโนโลยีชีวภาพ คณะอุตสาหกรรมเกษตร มหาวิทยาลัยเกษตรศาสตร์</v>
      </c>
      <c r="H110" t="str">
        <f>VLOOKUP(A110,ฝึกงาน!$A:$C,3,FALSE)</f>
        <v>5 - 27 พฤศจิกายน พ.ศ. 2565</v>
      </c>
    </row>
    <row r="111" spans="1:8" ht="15.75" customHeight="1" x14ac:dyDescent="0.2">
      <c r="A111">
        <v>6310400096</v>
      </c>
      <c r="B111" t="s">
        <v>502</v>
      </c>
      <c r="C111" t="s">
        <v>503</v>
      </c>
      <c r="D111" t="str">
        <f t="shared" si="1"/>
        <v>นายศุภกร  แสงนภากาศ</v>
      </c>
      <c r="E111" t="s">
        <v>831</v>
      </c>
      <c r="F111" t="s">
        <v>991</v>
      </c>
      <c r="G111" t="str">
        <f>VLOOKUP(A111,ฝึกงาน!$A:$C,2,FALSE)</f>
        <v>ภาควิชาเวชศาสตร์สังคมและสิ่งแวดล้อม คณะเวชศาสตร์เขตร้อน มหาวิทยาลัยมหิดล</v>
      </c>
      <c r="H111" t="str">
        <f>VLOOKUP(A111,ฝึกงาน!$A:$C,3,FALSE)</f>
        <v>18 เมษายน - 19 พฤษภาคม 2566</v>
      </c>
    </row>
    <row r="112" spans="1:8" ht="15.75" customHeight="1" x14ac:dyDescent="0.2">
      <c r="A112">
        <v>6310400410</v>
      </c>
      <c r="B112" t="s">
        <v>504</v>
      </c>
      <c r="C112" t="s">
        <v>505</v>
      </c>
      <c r="D112" t="str">
        <f t="shared" si="1"/>
        <v>นางสาวพรพิมล  วิริยาจาร</v>
      </c>
      <c r="E112" t="s">
        <v>831</v>
      </c>
      <c r="F112" t="s">
        <v>991</v>
      </c>
      <c r="G112" t="str">
        <f>VLOOKUP(A112,ฝึกงาน!$A:$C,2,FALSE)</f>
        <v>คณะเศรษฐศาสตร์ มหาวิทยาลัยเกษตรศาสตร์</v>
      </c>
      <c r="H112" t="str">
        <f>VLOOKUP(A112,ฝึกงาน!$A:$C,3,FALSE)</f>
        <v>24 เมษายน - 26 พฤษภาคม 2566</v>
      </c>
    </row>
    <row r="113" spans="1:8" ht="15.75" customHeight="1" x14ac:dyDescent="0.2">
      <c r="A113">
        <v>6310400428</v>
      </c>
      <c r="B113" t="s">
        <v>506</v>
      </c>
      <c r="C113" t="s">
        <v>507</v>
      </c>
      <c r="D113" t="str">
        <f t="shared" si="1"/>
        <v>นางสาวสิณัชฌาย์  จันทร์เจริญ</v>
      </c>
      <c r="E113" t="s">
        <v>831</v>
      </c>
      <c r="F113" t="s">
        <v>1170</v>
      </c>
      <c r="G113" t="str">
        <f>VLOOKUP(A113,ฝึกงาน!$A:$C,2,FALSE)</f>
        <v>ศูนย์พันธุวิศวกรรมและเทคโนโลยีชีวภาพแห่งชาติ</v>
      </c>
      <c r="H113" t="str">
        <f>VLOOKUP(A113,ฝึกงาน!$A:$C,3,FALSE)</f>
        <v>3 เมษายน - 26 มิถุนายน 2566</v>
      </c>
    </row>
    <row r="114" spans="1:8" ht="15.75" customHeight="1" x14ac:dyDescent="0.2">
      <c r="A114">
        <v>6310400835</v>
      </c>
      <c r="B114" t="s">
        <v>708</v>
      </c>
      <c r="C114" t="s">
        <v>709</v>
      </c>
      <c r="D114" t="str">
        <f t="shared" si="1"/>
        <v>นางสาวปริศนา  แข็งฤทธิ์</v>
      </c>
      <c r="E114" t="s">
        <v>832</v>
      </c>
      <c r="F114" t="s">
        <v>990</v>
      </c>
      <c r="G114" t="str">
        <f>VLOOKUP(A114,ฝึกงาน!$A:$C,2,FALSE)</f>
        <v>สถานีวิจัยสัตว์ป่าคลองแสง จังหวัดสุราษฎร์ธานี</v>
      </c>
      <c r="H114" t="str">
        <f>VLOOKUP(A114,ฝึกงาน!$A:$C,3,FALSE)</f>
        <v>20 เมษายน - 20 พฤษภาคม 2566</v>
      </c>
    </row>
    <row r="115" spans="1:8" ht="15.75" customHeight="1" x14ac:dyDescent="0.2">
      <c r="A115">
        <v>6310401343</v>
      </c>
      <c r="B115" t="s">
        <v>710</v>
      </c>
      <c r="C115" t="s">
        <v>711</v>
      </c>
      <c r="D115" t="str">
        <f t="shared" si="1"/>
        <v>นายนาอิม  หะยีสาแม</v>
      </c>
      <c r="E115" t="s">
        <v>832</v>
      </c>
      <c r="F115" t="s">
        <v>990</v>
      </c>
      <c r="G115" t="str">
        <f>VLOOKUP(A115,ฝึกงาน!$A:$C,2,FALSE)</f>
        <v>ศูนย์พันธุวิศวกรรมและเทคโนโลยีชีวภาพแห่งชาติ</v>
      </c>
      <c r="H115" t="str">
        <f>VLOOKUP(A115,ฝึกงาน!$A:$C,3,FALSE)</f>
        <v>3 เมษายน - 26 มิถุนายน 2566</v>
      </c>
    </row>
    <row r="116" spans="1:8" ht="15.75" customHeight="1" x14ac:dyDescent="0.2">
      <c r="A116">
        <v>6310401386</v>
      </c>
      <c r="B116" t="s">
        <v>508</v>
      </c>
      <c r="C116" t="s">
        <v>509</v>
      </c>
      <c r="D116" t="str">
        <f t="shared" si="1"/>
        <v>นางสาวสุชาวดี  อิงคนินันท์</v>
      </c>
      <c r="E116" t="s">
        <v>831</v>
      </c>
      <c r="F116" t="s">
        <v>912</v>
      </c>
      <c r="G116" t="str">
        <f>VLOOKUP(A116,ฝึกงาน!$A:$C,2,FALSE)</f>
        <v>บริษัท เอ.พี. ฟาร์ม่า จํากัด</v>
      </c>
      <c r="H116" t="str">
        <f>VLOOKUP(A116,ฝึกงาน!$A:$C,3,FALSE)</f>
        <v>5 - 27 พฤศจิกายน พ.ศ. 2565</v>
      </c>
    </row>
    <row r="117" spans="1:8" ht="15.75" customHeight="1" x14ac:dyDescent="0.2">
      <c r="A117">
        <v>6310401408</v>
      </c>
      <c r="B117" t="s">
        <v>510</v>
      </c>
      <c r="C117" t="s">
        <v>511</v>
      </c>
      <c r="D117" t="str">
        <f t="shared" si="1"/>
        <v>นางสาวธรรมพร  เพียรพร้อม</v>
      </c>
      <c r="E117" t="s">
        <v>831</v>
      </c>
      <c r="F117" t="s">
        <v>916</v>
      </c>
      <c r="G117" t="str">
        <f>VLOOKUP(A117,ฝึกงาน!$A:$C,2,FALSE)</f>
        <v>สถาบันนิติวิทยาศาสตร์กระทรวงยุติธรรม</v>
      </c>
      <c r="H117" t="str">
        <f>VLOOKUP(A117,ฝึกงาน!$A:$C,3,FALSE)</f>
        <v>22 พฤษภาคม 2566 - 23 มิถุนายน 2566</v>
      </c>
    </row>
    <row r="118" spans="1:8" ht="15.75" customHeight="1" x14ac:dyDescent="0.2">
      <c r="A118">
        <v>6310401459</v>
      </c>
      <c r="B118" t="s">
        <v>512</v>
      </c>
      <c r="C118" t="s">
        <v>513</v>
      </c>
      <c r="D118" t="str">
        <f t="shared" si="1"/>
        <v>นางสาวกนกวรรณ  นุ่นด้วง</v>
      </c>
      <c r="E118" t="s">
        <v>831</v>
      </c>
      <c r="F118" t="s">
        <v>1170</v>
      </c>
      <c r="G118" t="str">
        <f>VLOOKUP(A118,ฝึกงาน!$A:$C,2,FALSE)</f>
        <v xml:space="preserve">สถาบันวิจัยและพัฒนาเเห่งมหาวิทยาลัยเกษตรศาสตร์ </v>
      </c>
      <c r="H118" t="str">
        <f>VLOOKUP(A118,ฝึกงาน!$A:$C,3,FALSE)</f>
        <v>26 เมษายน - 31 พฤษภาคม 2566</v>
      </c>
    </row>
    <row r="119" spans="1:8" ht="15.75" customHeight="1" x14ac:dyDescent="0.2">
      <c r="A119">
        <v>6310401467</v>
      </c>
      <c r="B119" t="s">
        <v>395</v>
      </c>
      <c r="C119" t="s">
        <v>514</v>
      </c>
      <c r="D119" t="str">
        <f t="shared" si="1"/>
        <v>นางสาวณิชกานต์  อ้นเอี่ยม</v>
      </c>
      <c r="E119" t="s">
        <v>831</v>
      </c>
      <c r="F119" t="s">
        <v>916</v>
      </c>
      <c r="G119" t="str">
        <f>VLOOKUP(A119,ฝึกงาน!$A:$C,2,FALSE)</f>
        <v>ศูนย์วิจัยและบริการวิชาการทางสัตวแพทย์</v>
      </c>
      <c r="H119" t="str">
        <f>VLOOKUP(A119,ฝึกงาน!$A:$C,3,FALSE)</f>
        <v>20 เมษายน - 19 พฤษภาคม  2566</v>
      </c>
    </row>
    <row r="120" spans="1:8" ht="15.75" customHeight="1" x14ac:dyDescent="0.2">
      <c r="A120">
        <v>6310401581</v>
      </c>
      <c r="B120" t="s">
        <v>712</v>
      </c>
      <c r="C120" t="s">
        <v>713</v>
      </c>
      <c r="D120" t="str">
        <f t="shared" si="1"/>
        <v>นางสาวปภัสรา  ดวงเนตร</v>
      </c>
      <c r="E120" t="s">
        <v>832</v>
      </c>
      <c r="F120" t="s">
        <v>913</v>
      </c>
      <c r="G120" t="str">
        <f>VLOOKUP(A120,ฝึกงาน!$A:$C,2,FALSE)</f>
        <v>สำนักงานปศุสัตว์จังหวัดสระบุรี</v>
      </c>
      <c r="H120" t="str">
        <f>VLOOKUP(A120,ฝึกงาน!$A:$C,3,FALSE)</f>
        <v>20 เมษายน - 19 พฤษภาคม 2566</v>
      </c>
    </row>
    <row r="121" spans="1:8" ht="15.75" customHeight="1" x14ac:dyDescent="0.2">
      <c r="A121">
        <v>6310401611</v>
      </c>
      <c r="B121" t="s">
        <v>515</v>
      </c>
      <c r="C121" t="s">
        <v>516</v>
      </c>
      <c r="D121" t="str">
        <f t="shared" si="1"/>
        <v>นายกิตติคุณ  สุขสมัย</v>
      </c>
      <c r="E121" t="s">
        <v>831</v>
      </c>
      <c r="F121" t="s">
        <v>994</v>
      </c>
      <c r="G121" t="str">
        <f>VLOOKUP(A121,ฝึกงาน!$A:$C,2,FALSE)</f>
        <v>ภาควิชาเวชศาสตร์สังคมและสิ่งแวดล้อม คณะเวชศาสตร์เขตร้อน มหาวิทยาลัยมหิดล</v>
      </c>
      <c r="H121" t="str">
        <f>VLOOKUP(A121,ฝึกงาน!$A:$C,3,FALSE)</f>
        <v>19 เมษายน - 19 พฤษภาคม 2566</v>
      </c>
    </row>
    <row r="122" spans="1:8" ht="15.75" customHeight="1" x14ac:dyDescent="0.2">
      <c r="A122">
        <v>6310401688</v>
      </c>
      <c r="B122" t="s">
        <v>517</v>
      </c>
      <c r="C122" t="s">
        <v>518</v>
      </c>
      <c r="D122" t="str">
        <f t="shared" si="1"/>
        <v>นายกิตติพงษ์  บุญญาวัฒน์</v>
      </c>
      <c r="E122" t="s">
        <v>831</v>
      </c>
      <c r="F122" t="s">
        <v>917</v>
      </c>
      <c r="G122" t="str">
        <f>VLOOKUP(A122,ฝึกงาน!$A:$C,2,FALSE)</f>
        <v>ภาควิชาจุลชีววิทยาและอิมมิวโนโลยี คณะเวชศาสตร์เขตร้อน มหาวิทยาลัยมหิดล</v>
      </c>
      <c r="H122" t="str">
        <f>VLOOKUP(A122,ฝึกงาน!$A:$C,3,FALSE)</f>
        <v>24 เมษายน - 2 มิถุนายน 2566</v>
      </c>
    </row>
    <row r="123" spans="1:8" ht="15.75" customHeight="1" x14ac:dyDescent="0.2">
      <c r="A123">
        <v>6310401696</v>
      </c>
      <c r="B123" t="s">
        <v>519</v>
      </c>
      <c r="C123" t="s">
        <v>520</v>
      </c>
      <c r="D123" t="str">
        <f t="shared" si="1"/>
        <v>นางสาวปริยาภัทร  ปฐมาวัฒนากาญจน์</v>
      </c>
      <c r="E123" t="s">
        <v>831</v>
      </c>
      <c r="F123" t="s">
        <v>917</v>
      </c>
      <c r="G123" t="str">
        <f>VLOOKUP(A123,ฝึกงาน!$A:$C,2,FALSE)</f>
        <v>สถาบันนิติวิทยาศาสตร์ กระทรวงยุติธรรม</v>
      </c>
      <c r="H123" t="str">
        <f>VLOOKUP(A123,ฝึกงาน!$A:$C,3,FALSE)</f>
        <v>25 เมษายน - 21 พฤษภาคม 66</v>
      </c>
    </row>
    <row r="124" spans="1:8" ht="15.75" customHeight="1" x14ac:dyDescent="0.2">
      <c r="A124">
        <v>6310401700</v>
      </c>
      <c r="B124" t="s">
        <v>521</v>
      </c>
      <c r="C124" t="s">
        <v>522</v>
      </c>
      <c r="D124" t="str">
        <f t="shared" si="1"/>
        <v>นางสาวสุขรดา  เม่นคล้าย</v>
      </c>
      <c r="E124" t="s">
        <v>831</v>
      </c>
      <c r="F124" t="s">
        <v>914</v>
      </c>
      <c r="G124" t="str">
        <f>VLOOKUP(A124,ฝึกงาน!$A:$C,2,FALSE)</f>
        <v>ภาควิชาเวชศาสตร์สังคมและสิ่งแวดล้อม คณะเวชศาสตร์เขตร้อน มหาวิทยาลัยมหิดล</v>
      </c>
      <c r="H124" t="str">
        <f>VLOOKUP(A124,ฝึกงาน!$A:$C,3,FALSE)</f>
        <v>20 เมษายน - 19 พฤษภาคม 2566</v>
      </c>
    </row>
    <row r="125" spans="1:8" ht="15.75" customHeight="1" x14ac:dyDescent="0.2">
      <c r="A125">
        <v>6310401891</v>
      </c>
      <c r="B125" t="s">
        <v>714</v>
      </c>
      <c r="C125" t="s">
        <v>715</v>
      </c>
      <c r="D125" t="str">
        <f t="shared" si="1"/>
        <v>นายวรณัฐ  กองแก้ว</v>
      </c>
      <c r="E125" t="s">
        <v>832</v>
      </c>
      <c r="F125" t="s">
        <v>905</v>
      </c>
      <c r="G125" t="str">
        <f>VLOOKUP(A125,ฝึกงาน!$A:$C,2,FALSE)</f>
        <v>สถานีวิจัยสัตว์ป่าคลองแสง จังหวัดสุราษฎร์ธานี</v>
      </c>
      <c r="H125" t="str">
        <f>VLOOKUP(A125,ฝึกงาน!$A:$C,3,FALSE)</f>
        <v>21 เมษายน - 20 พฤษภาคม 2566</v>
      </c>
    </row>
    <row r="126" spans="1:8" ht="15.75" customHeight="1" x14ac:dyDescent="0.2">
      <c r="A126">
        <v>6310401912</v>
      </c>
      <c r="B126" t="s">
        <v>716</v>
      </c>
      <c r="C126" t="s">
        <v>717</v>
      </c>
      <c r="D126" t="str">
        <f t="shared" si="1"/>
        <v>นางสาวสุพิชญา  ชมทองเทศ</v>
      </c>
      <c r="E126" t="s">
        <v>832</v>
      </c>
      <c r="F126" t="s">
        <v>913</v>
      </c>
      <c r="G126" t="str">
        <f>VLOOKUP(A126,ฝึกงาน!$A:$C,2,FALSE)</f>
        <v>สถานีวิจัยสัตว์ป่าคลองแสง จังหวัดสุราษฎร์ธานี</v>
      </c>
      <c r="H126" t="str">
        <f>VLOOKUP(A126,ฝึกงาน!$A:$C,3,FALSE)</f>
        <v>22 เมษายน - 20 พฤษภาคม 2566</v>
      </c>
    </row>
    <row r="127" spans="1:8" ht="15.75" customHeight="1" x14ac:dyDescent="0.2">
      <c r="A127">
        <v>6310402587</v>
      </c>
      <c r="B127" t="s">
        <v>523</v>
      </c>
      <c r="C127" t="s">
        <v>524</v>
      </c>
      <c r="D127" t="str">
        <f t="shared" si="1"/>
        <v>นางสาวฐิติกา  ขำวอน</v>
      </c>
      <c r="E127" t="s">
        <v>831</v>
      </c>
      <c r="F127" t="s">
        <v>917</v>
      </c>
      <c r="G127" t="str">
        <f>VLOOKUP(A127,ฝึกงาน!$A:$C,2,FALSE)</f>
        <v xml:space="preserve">สถาบันวิจัยและพัฒนาเเห่งมหาวิทยาลัยเกษตรศาสตร์ </v>
      </c>
      <c r="H127" t="str">
        <f>VLOOKUP(A127,ฝึกงาน!$A:$C,3,FALSE)</f>
        <v>24 เมษายน - 31 พฤษภาคม 2566</v>
      </c>
    </row>
    <row r="128" spans="1:8" ht="15.75" customHeight="1" x14ac:dyDescent="0.2">
      <c r="A128">
        <v>6310402595</v>
      </c>
      <c r="B128" t="s">
        <v>525</v>
      </c>
      <c r="C128" t="s">
        <v>526</v>
      </c>
      <c r="D128" t="str">
        <f t="shared" si="1"/>
        <v>นางสาวณัชชา  นันต์จารุวงศ์</v>
      </c>
      <c r="E128" t="s">
        <v>831</v>
      </c>
      <c r="F128" t="s">
        <v>914</v>
      </c>
      <c r="G128" t="str">
        <f>VLOOKUP(A128,ฝึกงาน!$A:$C,2,FALSE)</f>
        <v>ภาควิชาเวชศาสตร์สังคมและสิ่งแวดล้อม คณะเวชศาสตร์เขตร้อน มหาวิทยาลัยมหิดล</v>
      </c>
      <c r="H128" t="str">
        <f>VLOOKUP(A128,ฝึกงาน!$A:$C,3,FALSE)</f>
        <v>21 เมษายน - 19 พฤษภาคม 2566</v>
      </c>
    </row>
    <row r="129" spans="1:8" ht="15.75" customHeight="1" x14ac:dyDescent="0.2">
      <c r="A129">
        <v>6310402617</v>
      </c>
      <c r="B129" t="s">
        <v>527</v>
      </c>
      <c r="C129" t="s">
        <v>528</v>
      </c>
      <c r="D129" t="str">
        <f t="shared" si="1"/>
        <v>นางสาวปรีดาภรณ์  จันดา</v>
      </c>
      <c r="E129" t="s">
        <v>831</v>
      </c>
      <c r="F129" t="s">
        <v>914</v>
      </c>
      <c r="G129" t="str">
        <f>VLOOKUP(A129,ฝึกงาน!$A:$C,2,FALSE)</f>
        <v>สถาบันนิติวิทยาศาสตร์ กระทรวงยุติธรรม</v>
      </c>
      <c r="H129" t="str">
        <f>VLOOKUP(A129,ฝึกงาน!$A:$C,3,FALSE)</f>
        <v>24 เมษายน - 21 พฤษภาคม 66</v>
      </c>
    </row>
    <row r="130" spans="1:8" ht="15.75" customHeight="1" x14ac:dyDescent="0.2">
      <c r="A130">
        <v>6310402633</v>
      </c>
      <c r="B130" t="s">
        <v>529</v>
      </c>
      <c r="C130" t="s">
        <v>530</v>
      </c>
      <c r="D130" t="str">
        <f t="shared" ref="D130:D193" si="2">B130 &amp;"  "&amp;C130</f>
        <v>นายภูมินทร์  พานิชกุล</v>
      </c>
      <c r="E130" t="s">
        <v>831</v>
      </c>
      <c r="F130" t="s">
        <v>914</v>
      </c>
      <c r="G130" t="str">
        <f>VLOOKUP(A130,ฝึกงาน!$A:$C,2,FALSE)</f>
        <v>สถาบันนิติวิทยาศาสตร์ กระทรวงยุติธรรม</v>
      </c>
      <c r="H130" t="str">
        <f>VLOOKUP(A130,ฝึกงาน!$A:$C,3,FALSE)</f>
        <v>23 เมษายน - 21 พฤษภาคม 66</v>
      </c>
    </row>
    <row r="131" spans="1:8" ht="15.75" customHeight="1" x14ac:dyDescent="0.2">
      <c r="A131">
        <v>6310402650</v>
      </c>
      <c r="B131" t="s">
        <v>531</v>
      </c>
      <c r="C131" t="s">
        <v>532</v>
      </c>
      <c r="D131" t="str">
        <f t="shared" si="2"/>
        <v>นางสาววรวรรณ  พลสวัสดิ์</v>
      </c>
      <c r="E131" t="s">
        <v>831</v>
      </c>
      <c r="F131" t="s">
        <v>993</v>
      </c>
      <c r="G131" t="e">
        <f>VLOOKUP(A131,ฝึกงาน!$A:$C,2,FALSE)</f>
        <v>#N/A</v>
      </c>
      <c r="H131" t="e">
        <f>VLOOKUP(A131,ฝึกงาน!$A:$C,3,FALSE)</f>
        <v>#N/A</v>
      </c>
    </row>
    <row r="132" spans="1:8" ht="15.75" customHeight="1" x14ac:dyDescent="0.2">
      <c r="A132">
        <v>6310402676</v>
      </c>
      <c r="B132" t="s">
        <v>533</v>
      </c>
      <c r="C132" t="s">
        <v>534</v>
      </c>
      <c r="D132" t="str">
        <f t="shared" si="2"/>
        <v>นางสาวศรัณยา  คำพิมพ์</v>
      </c>
      <c r="E132" t="s">
        <v>831</v>
      </c>
      <c r="F132" t="s">
        <v>993</v>
      </c>
      <c r="G132" t="str">
        <f>VLOOKUP(A132,ฝึกงาน!$A:$C,2,FALSE)</f>
        <v>บริษัท ไบโอม จำกัด</v>
      </c>
      <c r="H132" t="str">
        <f>VLOOKUP(A132,ฝึกงาน!$A:$C,3,FALSE)</f>
        <v>3 เมษายน 2565 - 3 พฤษภาคม 2565</v>
      </c>
    </row>
    <row r="133" spans="1:8" ht="15.75" customHeight="1" x14ac:dyDescent="0.2">
      <c r="A133">
        <v>6310402684</v>
      </c>
      <c r="B133" t="s">
        <v>535</v>
      </c>
      <c r="C133" t="s">
        <v>536</v>
      </c>
      <c r="D133" t="str">
        <f t="shared" si="2"/>
        <v>นางสาวศิริพร  ฤทธิ์ศิริ</v>
      </c>
      <c r="E133" t="s">
        <v>831</v>
      </c>
      <c r="F133" t="s">
        <v>991</v>
      </c>
      <c r="G133" t="str">
        <f>VLOOKUP(A133,ฝึกงาน!$A:$C,2,FALSE)</f>
        <v>บริษัท เอ.พี. ฟาร์ม่า จํากัด</v>
      </c>
      <c r="H133" t="str">
        <f>VLOOKUP(A133,ฝึกงาน!$A:$C,3,FALSE)</f>
        <v>5 - 27 พฤศจิกายน พ.ศ. 2565</v>
      </c>
    </row>
    <row r="134" spans="1:8" ht="15.75" customHeight="1" x14ac:dyDescent="0.2">
      <c r="A134">
        <v>6310402692</v>
      </c>
      <c r="B134" t="s">
        <v>537</v>
      </c>
      <c r="C134" t="s">
        <v>538</v>
      </c>
      <c r="D134" t="str">
        <f t="shared" si="2"/>
        <v>นายสิทธิกรณ์  สุขแจ่ม</v>
      </c>
      <c r="E134" t="s">
        <v>831</v>
      </c>
      <c r="F134" t="s">
        <v>991</v>
      </c>
      <c r="G134" t="str">
        <f>VLOOKUP(A134,ฝึกงาน!$A:$C,2,FALSE)</f>
        <v>ภาควิชาสัตววิทยา คณะวิทยาศาสตร์ มหาวิทยาลัยเกษตรศาสตร์</v>
      </c>
      <c r="H134" t="str">
        <f>VLOOKUP(A134,ฝึกงาน!$A:$C,3,FALSE)</f>
        <v>10 เมษายน - 8 พฤษภาคม 2567</v>
      </c>
    </row>
    <row r="135" spans="1:8" ht="15.75" customHeight="1" x14ac:dyDescent="0.2">
      <c r="A135">
        <v>6310403591</v>
      </c>
      <c r="B135" t="s">
        <v>718</v>
      </c>
      <c r="C135" t="s">
        <v>719</v>
      </c>
      <c r="D135" t="str">
        <f t="shared" si="2"/>
        <v>นางสาวกัญญาณัฐ  ทรงมัจฉา</v>
      </c>
      <c r="E135" t="s">
        <v>832</v>
      </c>
      <c r="F135" t="s">
        <v>905</v>
      </c>
      <c r="G135" t="str">
        <f>VLOOKUP(A135,ฝึกงาน!$A:$C,2,FALSE)</f>
        <v>สถานีวิจัยสัตว์ป่าคลองแสง จังหวัดสุราษฎร์ธานี</v>
      </c>
      <c r="H135" t="str">
        <f>VLOOKUP(A135,ฝึกงาน!$A:$C,3,FALSE)</f>
        <v>23 เมษายน - 20 พฤษภาคม 2566</v>
      </c>
    </row>
    <row r="136" spans="1:8" ht="15.75" customHeight="1" x14ac:dyDescent="0.2">
      <c r="A136">
        <v>6310403605</v>
      </c>
      <c r="B136" t="s">
        <v>720</v>
      </c>
      <c r="C136" t="s">
        <v>721</v>
      </c>
      <c r="D136" t="str">
        <f t="shared" si="2"/>
        <v>นางสาวจริญดา  บุญมา</v>
      </c>
      <c r="E136" t="s">
        <v>832</v>
      </c>
      <c r="F136" t="s">
        <v>905</v>
      </c>
      <c r="G136" t="str">
        <f>VLOOKUP(A136,ฝึกงาน!$A:$C,2,FALSE)</f>
        <v>สถานีวิจัยสัตว์ป่าคลองแสง จังหวัดสุราษฎร์ธานี</v>
      </c>
      <c r="H136" t="str">
        <f>VLOOKUP(A136,ฝึกงาน!$A:$C,3,FALSE)</f>
        <v>24 เมษายน - 20 พฤษภาคม 2566</v>
      </c>
    </row>
    <row r="137" spans="1:8" ht="15.75" customHeight="1" x14ac:dyDescent="0.2">
      <c r="A137">
        <v>6310403613</v>
      </c>
      <c r="B137" t="s">
        <v>722</v>
      </c>
      <c r="C137" t="s">
        <v>723</v>
      </c>
      <c r="D137" t="str">
        <f t="shared" si="2"/>
        <v>นายฉันทพัฒน์  ฉันทวัธน์</v>
      </c>
      <c r="E137" t="s">
        <v>832</v>
      </c>
      <c r="F137" t="s">
        <v>913</v>
      </c>
      <c r="G137" t="e">
        <f>VLOOKUP(A137,ฝึกงาน!$A:$C,2,FALSE)</f>
        <v>#N/A</v>
      </c>
      <c r="H137" t="e">
        <f>VLOOKUP(A137,ฝึกงาน!$A:$C,3,FALSE)</f>
        <v>#N/A</v>
      </c>
    </row>
    <row r="138" spans="1:8" ht="15.75" customHeight="1" x14ac:dyDescent="0.2">
      <c r="A138">
        <v>6310403621</v>
      </c>
      <c r="B138" t="s">
        <v>724</v>
      </c>
      <c r="C138" t="s">
        <v>725</v>
      </c>
      <c r="D138" t="str">
        <f t="shared" si="2"/>
        <v>นางสาวฉันท์สินี  จิตต์งาม</v>
      </c>
      <c r="E138" t="s">
        <v>832</v>
      </c>
      <c r="F138" t="s">
        <v>913</v>
      </c>
      <c r="G138" t="str">
        <f>VLOOKUP(A138,ฝึกงาน!$A:$C,2,FALSE)</f>
        <v>สถานีวิจัยสัตว์ป่าคลองแสง จังหวัดสุราษฎร์ธานี / สถาบันวิจัยทรัพยากรทางน้ำ จุฬาลงกรณ์มหาวิทยาลัย</v>
      </c>
      <c r="H138" t="str">
        <f>VLOOKUP(A138,ฝึกงาน!$A:$C,3,FALSE)</f>
        <v>25 เมษายน - 20 พฤษภาคม 2566 / 23 พฤษภาคม - 23 มิถุนายน 2566</v>
      </c>
    </row>
    <row r="139" spans="1:8" ht="15.75" customHeight="1" x14ac:dyDescent="0.2">
      <c r="A139">
        <v>6310403630</v>
      </c>
      <c r="B139" t="s">
        <v>726</v>
      </c>
      <c r="C139" t="s">
        <v>727</v>
      </c>
      <c r="D139" t="str">
        <f t="shared" si="2"/>
        <v>นางสาวณัฎฐณิชา  วณิชพัทธ์</v>
      </c>
      <c r="E139" t="s">
        <v>832</v>
      </c>
      <c r="F139" t="s">
        <v>1172</v>
      </c>
      <c r="G139" t="str">
        <f>VLOOKUP(A139,ฝึกงาน!$A:$C,2,FALSE)</f>
        <v>บริษัท เจริญโภคภัณฑ์อาหาร จำกัด (มหาชน)</v>
      </c>
      <c r="H139" t="str">
        <f>VLOOKUP(A139,ฝึกงาน!$A:$C,3,FALSE)</f>
        <v>7 - 23 มิถุนายน 2566</v>
      </c>
    </row>
    <row r="140" spans="1:8" ht="15.75" customHeight="1" x14ac:dyDescent="0.2">
      <c r="A140">
        <v>6310403648</v>
      </c>
      <c r="B140" t="s">
        <v>728</v>
      </c>
      <c r="C140" t="s">
        <v>729</v>
      </c>
      <c r="D140" t="str">
        <f t="shared" si="2"/>
        <v>นายธนวัฒน์  โพธิพุกกณะ</v>
      </c>
      <c r="E140" t="s">
        <v>832</v>
      </c>
      <c r="F140" t="s">
        <v>903</v>
      </c>
      <c r="G140" t="e">
        <f>VLOOKUP(A140,ฝึกงาน!$A:$C,2,FALSE)</f>
        <v>#N/A</v>
      </c>
      <c r="H140" t="e">
        <f>VLOOKUP(A140,ฝึกงาน!$A:$C,3,FALSE)</f>
        <v>#N/A</v>
      </c>
    </row>
    <row r="141" spans="1:8" ht="15.75" customHeight="1" x14ac:dyDescent="0.2">
      <c r="A141">
        <v>6310403656</v>
      </c>
      <c r="B141" t="s">
        <v>730</v>
      </c>
      <c r="C141" t="s">
        <v>731</v>
      </c>
      <c r="D141" t="str">
        <f t="shared" si="2"/>
        <v>นายนราวิชญ์  ศาสตร์ศิริ</v>
      </c>
      <c r="E141" t="s">
        <v>832</v>
      </c>
      <c r="F141" t="s">
        <v>903</v>
      </c>
      <c r="G141" t="str">
        <f>VLOOKUP(A141,ฝึกงาน!$A:$C,2,FALSE)</f>
        <v>สถาบันนิติวิทยาศาสตร์กระทรวงยุติธรรม / สถานีวิจัยสัตว์ป่าคลองแสง จังหวัดสุราษฎร์ธานี</v>
      </c>
      <c r="H141" t="str">
        <f>VLOOKUP(A141,ฝึกงาน!$A:$C,3,FALSE)</f>
        <v>26 พฤษภาคม 2566 - 23 มิถุนายน 2566 / 26 เมษายน - 20 พฤษภาคม 2566</v>
      </c>
    </row>
    <row r="142" spans="1:8" ht="15.75" customHeight="1" x14ac:dyDescent="0.2">
      <c r="A142">
        <v>6310403664</v>
      </c>
      <c r="B142" t="s">
        <v>732</v>
      </c>
      <c r="C142" t="s">
        <v>733</v>
      </c>
      <c r="D142" t="str">
        <f t="shared" si="2"/>
        <v>นางสาวพัทธวีร์  เอี่ยมพรชัย</v>
      </c>
      <c r="E142" t="s">
        <v>832</v>
      </c>
      <c r="F142" t="s">
        <v>903</v>
      </c>
      <c r="G142" t="str">
        <f>VLOOKUP(A142,ฝึกงาน!$A:$C,2,FALSE)</f>
        <v>ศูนย์ช่วยเหลือสัตว์ป่าที่3 (เขาประทับช้าง)</v>
      </c>
      <c r="H142" t="str">
        <f>VLOOKUP(A142,ฝึกงาน!$A:$C,3,FALSE)</f>
        <v>25 เมษายน 2566 - 9 มิถุนายน 2566</v>
      </c>
    </row>
    <row r="143" spans="1:8" ht="15.75" customHeight="1" x14ac:dyDescent="0.2">
      <c r="A143">
        <v>6310403672</v>
      </c>
      <c r="B143" t="s">
        <v>734</v>
      </c>
      <c r="C143" t="s">
        <v>735</v>
      </c>
      <c r="D143" t="str">
        <f t="shared" si="2"/>
        <v>นายพีรพัฒน์  จันทร์น้อย</v>
      </c>
      <c r="E143" t="s">
        <v>832</v>
      </c>
      <c r="F143" t="s">
        <v>903</v>
      </c>
      <c r="G143" t="str">
        <f>VLOOKUP(A143,ฝึกงาน!$A:$C,2,FALSE)</f>
        <v>สถานีวิจัยสัตว์ป่าคลองแสง จังหวัดสุราษฎร์ธานี</v>
      </c>
      <c r="H143" t="str">
        <f>VLOOKUP(A143,ฝึกงาน!$A:$C,3,FALSE)</f>
        <v>27 เมษายน - 20 พฤษภาคม 2566</v>
      </c>
    </row>
    <row r="144" spans="1:8" ht="15.75" customHeight="1" x14ac:dyDescent="0.2">
      <c r="A144">
        <v>6310403681</v>
      </c>
      <c r="B144" t="s">
        <v>736</v>
      </c>
      <c r="C144" t="s">
        <v>737</v>
      </c>
      <c r="D144" t="str">
        <f t="shared" si="2"/>
        <v>นางสาวสุพิชญาน์  อร่ามเรืองรัตน์</v>
      </c>
      <c r="E144" t="s">
        <v>832</v>
      </c>
      <c r="F144" t="s">
        <v>903</v>
      </c>
      <c r="G144" t="str">
        <f>VLOOKUP(A144,ฝึกงาน!$A:$C,2,FALSE)</f>
        <v>ศูนย์วิจัยและบริการวิชาการทางสัตวแพทย์ / สถาบันวิจัยทรัพยากรทางน้ำ จุฬาลงกรณ์มหาวิทยาลัย</v>
      </c>
      <c r="H144" t="str">
        <f>VLOOKUP(A144,ฝึกงาน!$A:$C,3,FALSE)</f>
        <v>21 เมษายน - 19 พฤษภาคม  2566 / 23 พฤษภาคม - 24 มิถุนายน 2566</v>
      </c>
    </row>
    <row r="145" spans="1:8" ht="15.75" customHeight="1" x14ac:dyDescent="0.2">
      <c r="A145">
        <v>6310404571</v>
      </c>
      <c r="B145" t="s">
        <v>539</v>
      </c>
      <c r="C145" t="s">
        <v>540</v>
      </c>
      <c r="D145" t="str">
        <f t="shared" si="2"/>
        <v>นางสาวธนวรรณ  โชติกมาศ</v>
      </c>
      <c r="E145" t="s">
        <v>831</v>
      </c>
      <c r="F145" t="s">
        <v>918</v>
      </c>
      <c r="G145" t="str">
        <f>VLOOKUP(A145,ฝึกงาน!$A:$C,2,FALSE)</f>
        <v>สถาบันนิติวิทยาศาสตร์ กระทรวงยุติธรรม</v>
      </c>
      <c r="H145" t="str">
        <f>VLOOKUP(A145,ฝึกงาน!$A:$C,3,FALSE)</f>
        <v>22 เมษายน - 21 พฤษภาคม 66</v>
      </c>
    </row>
    <row r="146" spans="1:8" ht="15.75" customHeight="1" x14ac:dyDescent="0.2">
      <c r="A146">
        <v>6310404962</v>
      </c>
      <c r="B146" t="s">
        <v>541</v>
      </c>
      <c r="C146" t="s">
        <v>542</v>
      </c>
      <c r="D146" t="str">
        <f t="shared" si="2"/>
        <v>นายกิตติทัต  จันทขัมมา</v>
      </c>
      <c r="E146" t="s">
        <v>831</v>
      </c>
      <c r="F146" t="s">
        <v>907</v>
      </c>
      <c r="G146" t="str">
        <f>VLOOKUP(A146,ฝึกงาน!$A:$C,2,FALSE)</f>
        <v>ฝ่ายเครื่องมือและวิจัยทางวิทยาศาสตร์ สถาบันวิจัยและพัฒนาแห่ง มก.</v>
      </c>
      <c r="H146" t="str">
        <f>VLOOKUP(A146,ฝึกงาน!$A:$C,3,FALSE)</f>
        <v>23 พฤษภาคม - 20 มิถุนายน 2567</v>
      </c>
    </row>
    <row r="147" spans="1:8" ht="15.75" customHeight="1" x14ac:dyDescent="0.2">
      <c r="A147">
        <v>6310404971</v>
      </c>
      <c r="B147" t="s">
        <v>543</v>
      </c>
      <c r="C147" t="s">
        <v>544</v>
      </c>
      <c r="D147" t="str">
        <f t="shared" si="2"/>
        <v>นายธนธรณ์  เตียนโพธิ์ทอง</v>
      </c>
      <c r="E147" t="s">
        <v>831</v>
      </c>
      <c r="F147" t="s">
        <v>907</v>
      </c>
      <c r="G147" t="str">
        <f>VLOOKUP(A147,ฝึกงาน!$A:$C,2,FALSE)</f>
        <v>สถาบันนิติวิทยาศาสตร์ กระทรวงยุติธรรม</v>
      </c>
      <c r="H147" t="str">
        <f>VLOOKUP(A147,ฝึกงาน!$A:$C,3,FALSE)</f>
        <v>21 เมษายน - 21 พฤษภาคม 66</v>
      </c>
    </row>
    <row r="148" spans="1:8" ht="15.75" customHeight="1" x14ac:dyDescent="0.2">
      <c r="A148">
        <v>6310404989</v>
      </c>
      <c r="B148" t="s">
        <v>545</v>
      </c>
      <c r="C148" t="s">
        <v>546</v>
      </c>
      <c r="D148" t="str">
        <f t="shared" si="2"/>
        <v>นางสาวธัญญาทิพย์  ขาวมาลา</v>
      </c>
      <c r="E148" t="s">
        <v>831</v>
      </c>
      <c r="F148" t="s">
        <v>907</v>
      </c>
      <c r="G148" t="str">
        <f>VLOOKUP(A148,ฝึกงาน!$A:$C,2,FALSE)</f>
        <v>ภาควิชาจุลชีววิทยาและอิมมิวโนโลยี คณะเวชศาสตร์เขตร้อน มหาวิทยาลัยมหิดล</v>
      </c>
      <c r="H148" t="str">
        <f>VLOOKUP(A148,ฝึกงาน!$A:$C,3,FALSE)</f>
        <v>25 เมษายน - 2 มิถุนายน 2566</v>
      </c>
    </row>
    <row r="149" spans="1:8" ht="15.75" customHeight="1" x14ac:dyDescent="0.2">
      <c r="A149">
        <v>6310405926</v>
      </c>
      <c r="B149" t="s">
        <v>738</v>
      </c>
      <c r="C149" t="s">
        <v>739</v>
      </c>
      <c r="D149" t="str">
        <f t="shared" si="2"/>
        <v>นางสาวกัญญาวีร์  จิรยศสมบูรณ์</v>
      </c>
      <c r="E149" t="s">
        <v>832</v>
      </c>
      <c r="F149" t="s">
        <v>903</v>
      </c>
      <c r="G149" t="str">
        <f>VLOOKUP(A149,ฝึกงาน!$A:$C,2,FALSE)</f>
        <v>ศูนย์ช่วยเหลือสัตว์ป่าที่3 ( เขาประทับช้าง ) / องค์การพิพิธภัณฑ์วิทยาศาสตร์แห่งชาติ</v>
      </c>
      <c r="H149" t="str">
        <f>VLOOKUP(A149,ฝึกงาน!$A:$C,3,FALSE)</f>
        <v>24 เมษายน 2566 - 12 พฤษภาคม 2566 / 15 พฤษภาคม - 12 มิถุนายน 2566</v>
      </c>
    </row>
    <row r="150" spans="1:8" ht="15.75" customHeight="1" x14ac:dyDescent="0.2">
      <c r="A150">
        <v>6310405934</v>
      </c>
      <c r="B150" t="s">
        <v>740</v>
      </c>
      <c r="C150" t="s">
        <v>741</v>
      </c>
      <c r="D150" t="str">
        <f t="shared" si="2"/>
        <v>นายคุณากร  ทองสุวรรณ</v>
      </c>
      <c r="E150" t="s">
        <v>832</v>
      </c>
      <c r="F150" t="s">
        <v>918</v>
      </c>
      <c r="G150" t="str">
        <f>VLOOKUP(A150,ฝึกงาน!$A:$C,2,FALSE)</f>
        <v>ศูนย์วิจัยและบริการวิชาการทางสัตวแพทย์</v>
      </c>
      <c r="H150" t="str">
        <f>VLOOKUP(A150,ฝึกงาน!$A:$C,3,FALSE)</f>
        <v>24 เมษายน - 19 พฤษภาคม  2566</v>
      </c>
    </row>
    <row r="151" spans="1:8" ht="15.75" customHeight="1" x14ac:dyDescent="0.2">
      <c r="A151">
        <v>6310405951</v>
      </c>
      <c r="B151" t="s">
        <v>742</v>
      </c>
      <c r="C151" t="s">
        <v>743</v>
      </c>
      <c r="D151" t="str">
        <f t="shared" si="2"/>
        <v>นางสาวจินจุฑา  ไตรทิพย์</v>
      </c>
      <c r="E151" t="s">
        <v>832</v>
      </c>
      <c r="F151" t="s">
        <v>918</v>
      </c>
      <c r="G151" t="str">
        <f>VLOOKUP(A151,ฝึกงาน!$A:$C,2,FALSE)</f>
        <v>สถาบันนิติวิทยาศาสตร์กระทรวงยุติธรรม</v>
      </c>
      <c r="H151" t="str">
        <f>VLOOKUP(A151,ฝึกงาน!$A:$C,3,FALSE)</f>
        <v>23 พฤษภาคม 2566 - 23 มิถุนายน 2566</v>
      </c>
    </row>
    <row r="152" spans="1:8" ht="15.75" customHeight="1" x14ac:dyDescent="0.2">
      <c r="A152">
        <v>6310405985</v>
      </c>
      <c r="B152" t="s">
        <v>744</v>
      </c>
      <c r="C152" t="s">
        <v>745</v>
      </c>
      <c r="D152" t="str">
        <f t="shared" si="2"/>
        <v>นางสาวธชกร  ศรีสมวงศ์</v>
      </c>
      <c r="E152" t="s">
        <v>832</v>
      </c>
      <c r="F152" t="s">
        <v>918</v>
      </c>
      <c r="G152" t="str">
        <f>VLOOKUP(A152,ฝึกงาน!$A:$C,2,FALSE)</f>
        <v>คณะเวชศาสตร์เขตร้อน มหาวิทยาลัยมหิดล</v>
      </c>
      <c r="H152" t="str">
        <f>VLOOKUP(A152,ฝึกงาน!$A:$C,3,FALSE)</f>
        <v>24 เมษายน - 2 มิถุนายน 2566</v>
      </c>
    </row>
    <row r="153" spans="1:8" ht="15.75" customHeight="1" x14ac:dyDescent="0.2">
      <c r="A153">
        <v>6310405993</v>
      </c>
      <c r="B153" t="s">
        <v>746</v>
      </c>
      <c r="C153" t="s">
        <v>747</v>
      </c>
      <c r="D153" t="str">
        <f t="shared" si="2"/>
        <v>นางสาวนฤชา  แก้วตาทิพย์</v>
      </c>
      <c r="E153" t="s">
        <v>832</v>
      </c>
      <c r="F153" t="s">
        <v>918</v>
      </c>
      <c r="G153" t="str">
        <f>VLOOKUP(A153,ฝึกงาน!$A:$C,2,FALSE)</f>
        <v>สถาบันวิจัยทรัพยากรทางน้ำ จุฬาลงกรณ์มหาวิทยาลัย</v>
      </c>
      <c r="H153" t="str">
        <f>VLOOKUP(A153,ฝึกงาน!$A:$C,3,FALSE)</f>
        <v>23 พฤษภาคม - 24 มิถุนายน 2566</v>
      </c>
    </row>
    <row r="154" spans="1:8" ht="15.75" customHeight="1" x14ac:dyDescent="0.2">
      <c r="A154">
        <v>6310406001</v>
      </c>
      <c r="B154" t="s">
        <v>591</v>
      </c>
      <c r="C154" t="s">
        <v>748</v>
      </c>
      <c r="D154" t="str">
        <f t="shared" si="2"/>
        <v>นางสาวปนัดดา  ปิ่นแท่ง</v>
      </c>
      <c r="E154" t="s">
        <v>832</v>
      </c>
      <c r="F154" t="s">
        <v>918</v>
      </c>
      <c r="G154" t="str">
        <f>VLOOKUP(A154,ฝึกงาน!$A:$C,2,FALSE)</f>
        <v>ศูนย์วิจัยและบริการวิชาการทางสัตวแพทย์ /สถาบันวิจัยทรัพยากรทางน้ำ จุฬาลงกรณ์มหาวิทยาลัย</v>
      </c>
      <c r="H154" t="str">
        <f>VLOOKUP(A154,ฝึกงาน!$A:$C,3,FALSE)</f>
        <v>22 เมษายน - 19 พฤษภาคม  2566 / 23 พฤษภาคม - 24 มิถุนายน 2566</v>
      </c>
    </row>
    <row r="155" spans="1:8" ht="15.75" customHeight="1" x14ac:dyDescent="0.2">
      <c r="A155">
        <v>6310406019</v>
      </c>
      <c r="B155" t="s">
        <v>749</v>
      </c>
      <c r="C155" t="s">
        <v>750</v>
      </c>
      <c r="D155" t="str">
        <f t="shared" si="2"/>
        <v>นางสาวปยุดา  บำรุงเมือง</v>
      </c>
      <c r="E155" t="s">
        <v>832</v>
      </c>
      <c r="F155" t="s">
        <v>918</v>
      </c>
      <c r="G155" t="str">
        <f>VLOOKUP(A155,ฝึกงาน!$A:$C,2,FALSE)</f>
        <v>ฝ่ายเครื่องมือและวิจัยทางวิทยาศาสตร์ สถาบันวิจัยและพัฒนาแห่ง มก.</v>
      </c>
      <c r="H155" t="str">
        <f>VLOOKUP(A155,ฝึกงาน!$A:$C,3,FALSE)</f>
        <v>24 เมษายน - 31 พฤษภาคม 2566</v>
      </c>
    </row>
    <row r="156" spans="1:8" ht="15.75" customHeight="1" x14ac:dyDescent="0.2">
      <c r="A156">
        <v>6310406027</v>
      </c>
      <c r="B156" t="s">
        <v>751</v>
      </c>
      <c r="C156" t="s">
        <v>752</v>
      </c>
      <c r="D156" t="str">
        <f t="shared" si="2"/>
        <v>นางสาวพรรวษา  เมตตาจิตร์</v>
      </c>
      <c r="E156" t="s">
        <v>832</v>
      </c>
      <c r="F156" t="s">
        <v>904</v>
      </c>
      <c r="G156" t="str">
        <f>VLOOKUP(A156,ฝึกงาน!$A:$C,2,FALSE)</f>
        <v>สถาบันวิจัยทรัพยากรทางน้ำ จุฬาลงกรณ์มหาวิทยาลัย / คณะเศรษฐศาสตร์ มหาวิทยาลัยเกษตรศาสตร์</v>
      </c>
      <c r="H156" t="str">
        <f>VLOOKUP(A156,ฝึกงาน!$A:$C,3,FALSE)</f>
        <v>23 พฤษภาคม - 24 มิถุนายน 2566 / 24 เมษายน - 26 พฤษภาคม 2566</v>
      </c>
    </row>
    <row r="157" spans="1:8" ht="15.75" customHeight="1" x14ac:dyDescent="0.2">
      <c r="A157">
        <v>6310406035</v>
      </c>
      <c r="B157" t="s">
        <v>753</v>
      </c>
      <c r="C157" t="s">
        <v>754</v>
      </c>
      <c r="D157" t="str">
        <f t="shared" si="2"/>
        <v>นางสาวพัฑฒิดา  อู่วิเชียร</v>
      </c>
      <c r="E157" t="s">
        <v>832</v>
      </c>
      <c r="F157" t="s">
        <v>904</v>
      </c>
      <c r="G157" t="str">
        <f>VLOOKUP(A157,ฝึกงาน!$A:$C,2,FALSE)</f>
        <v xml:space="preserve">สถาบันวิจัยและพัฒนาเเห่งมหาวิทยาลัยเกษตรศาสตร์/ สถาบันวิจัยทรัพยากรทางน้ำ จุฬาลงกรณ์มหาวิทยาลัย  </v>
      </c>
      <c r="H157" t="str">
        <f>VLOOKUP(A157,ฝึกงาน!$A:$C,3,FALSE)</f>
        <v>3 - 21 เมษายน  2566 / 23 พฤษภาคม - 24 มิถุนายน 2566</v>
      </c>
    </row>
    <row r="158" spans="1:8" ht="15.75" customHeight="1" x14ac:dyDescent="0.2">
      <c r="A158">
        <v>6310406043</v>
      </c>
      <c r="B158" t="s">
        <v>755</v>
      </c>
      <c r="C158" t="s">
        <v>756</v>
      </c>
      <c r="D158" t="str">
        <f t="shared" si="2"/>
        <v>นางสาวพิมพ์ลภัส  โสธรรุ่งรังษี</v>
      </c>
      <c r="E158" t="s">
        <v>832</v>
      </c>
      <c r="F158" t="s">
        <v>904</v>
      </c>
      <c r="G158" t="str">
        <f>VLOOKUP(A158,ฝึกงาน!$A:$C,2,FALSE)</f>
        <v>บริษัท เจริญโภคภัณฑ์อาหาร จำกัด (มหาชน)</v>
      </c>
      <c r="H158" t="str">
        <f>VLOOKUP(A158,ฝึกงาน!$A:$C,3,FALSE)</f>
        <v>7 - 23 มิถุนายน 2566</v>
      </c>
    </row>
    <row r="159" spans="1:8" ht="15.75" customHeight="1" x14ac:dyDescent="0.2">
      <c r="A159">
        <v>6310406051</v>
      </c>
      <c r="B159" t="s">
        <v>757</v>
      </c>
      <c r="C159" t="s">
        <v>758</v>
      </c>
      <c r="D159" t="str">
        <f t="shared" si="2"/>
        <v>นางสาวสุธาสินี  สุพรรณนิธิ</v>
      </c>
      <c r="E159" t="s">
        <v>832</v>
      </c>
      <c r="F159" t="s">
        <v>904</v>
      </c>
      <c r="G159" t="str">
        <f>VLOOKUP(A159,ฝึกงาน!$A:$C,2,FALSE)</f>
        <v>สถาบันนิติวิทยาศาสตร์กระทรวงยุติธรรม / โรงพยาบาลสัตว์ประเสริฐมนูกิจ</v>
      </c>
      <c r="H159" t="str">
        <f>VLOOKUP(A159,ฝึกงาน!$A:$C,3,FALSE)</f>
        <v>27 พฤษภาคม 2566 - 23 มิถุนายน 2566 / 1-30 เมษายน 2566 (เฉพาะวันเสาร์และอาทิตย์)</v>
      </c>
    </row>
    <row r="160" spans="1:8" ht="15.75" customHeight="1" x14ac:dyDescent="0.2">
      <c r="A160">
        <v>6310406060</v>
      </c>
      <c r="B160" t="s">
        <v>759</v>
      </c>
      <c r="C160" t="s">
        <v>760</v>
      </c>
      <c r="D160" t="str">
        <f t="shared" si="2"/>
        <v>นายสุรชัช  เชิญนิยม</v>
      </c>
      <c r="E160" t="s">
        <v>832</v>
      </c>
      <c r="F160" t="s">
        <v>904</v>
      </c>
      <c r="G160" t="str">
        <f>VLOOKUP(A160,ฝึกงาน!$A:$C,2,FALSE)</f>
        <v>สถานีวิจัยสัตว์ป่าคลองแสง จังหวัดสุราษฎร์ธานี</v>
      </c>
      <c r="H160" t="str">
        <f>VLOOKUP(A160,ฝึกงาน!$A:$C,3,FALSE)</f>
        <v>28 เมษายน - 20 พฤษภาคม 2566</v>
      </c>
    </row>
    <row r="161" spans="1:8" ht="15.75" customHeight="1" x14ac:dyDescent="0.2">
      <c r="A161">
        <v>6310406078</v>
      </c>
      <c r="B161" t="s">
        <v>761</v>
      </c>
      <c r="C161" t="s">
        <v>762</v>
      </c>
      <c r="D161" t="str">
        <f t="shared" si="2"/>
        <v>นางสาวอาทิตยา  พุฒิมา</v>
      </c>
      <c r="E161" t="s">
        <v>832</v>
      </c>
      <c r="F161" t="s">
        <v>904</v>
      </c>
      <c r="G161" t="str">
        <f>VLOOKUP(A161,ฝึกงาน!$A:$C,2,FALSE)</f>
        <v>สถาบันนิติวิทยาศาสตร์ กระทรวงยุติธรรม / องค์การพิพิธภัณฑ์วิทยาศาสตร์แห่งชาติ</v>
      </c>
      <c r="H161" t="str">
        <f>VLOOKUP(A161,ฝึกงาน!$A:$C,3,FALSE)</f>
        <v>20 เมษายน - 21 พฤษภาคม 66 / 24 พฤษภาคม - 12 มิถุนายน 2566</v>
      </c>
    </row>
    <row r="162" spans="1:8" ht="15.75" customHeight="1" x14ac:dyDescent="0.2">
      <c r="A162">
        <v>6310408241</v>
      </c>
      <c r="B162" t="s">
        <v>547</v>
      </c>
      <c r="C162" t="s">
        <v>548</v>
      </c>
      <c r="D162" t="str">
        <f t="shared" si="2"/>
        <v>นางสาวชนิดาภา  แก้วจันทร์</v>
      </c>
      <c r="E162" t="s">
        <v>831</v>
      </c>
      <c r="F162" t="s">
        <v>908</v>
      </c>
      <c r="G162" t="str">
        <f>VLOOKUP(A162,ฝึกงาน!$A:$C,2,FALSE)</f>
        <v>สถาบันนิติวิทยาศาสตร์กระทรวงยุติธรรม</v>
      </c>
      <c r="H162" t="str">
        <f>VLOOKUP(A162,ฝึกงาน!$A:$C,3,FALSE)</f>
        <v>25 พฤษภาคม 2566 - 23 มิถุนายน 2566</v>
      </c>
    </row>
    <row r="163" spans="1:8" ht="15.75" customHeight="1" x14ac:dyDescent="0.2">
      <c r="A163">
        <v>6310408470</v>
      </c>
      <c r="B163" t="s">
        <v>763</v>
      </c>
      <c r="C163" t="s">
        <v>764</v>
      </c>
      <c r="D163" t="str">
        <f t="shared" si="2"/>
        <v>นางสาวณัฐหทัย  วชิรตันติวงศ์</v>
      </c>
      <c r="E163" t="s">
        <v>832</v>
      </c>
      <c r="F163" t="s">
        <v>990</v>
      </c>
      <c r="G163" t="str">
        <f>VLOOKUP(A163,ฝึกงาน!$A:$C,2,FALSE)</f>
        <v>ศูนย์วิจัยและบริการวิชาการทางสัตวแพทย์</v>
      </c>
      <c r="H163" t="str">
        <f>VLOOKUP(A163,ฝึกงาน!$A:$C,3,FALSE)</f>
        <v>23 เมษายน - 19 พฤษภาคม  2566</v>
      </c>
    </row>
    <row r="164" spans="1:8" ht="15.75" customHeight="1" x14ac:dyDescent="0.2">
      <c r="A164">
        <v>6310408500</v>
      </c>
      <c r="B164" t="s">
        <v>765</v>
      </c>
      <c r="C164" t="s">
        <v>766</v>
      </c>
      <c r="D164" t="str">
        <f t="shared" si="2"/>
        <v>นางสาวอรฤทัย  ปริพรชัยพัชร์</v>
      </c>
      <c r="E164" t="s">
        <v>832</v>
      </c>
      <c r="F164" t="s">
        <v>1171</v>
      </c>
      <c r="G164" t="str">
        <f>VLOOKUP(A164,ฝึกงาน!$A:$C,2,FALSE)</f>
        <v>สถาบันนิติวิทยาศาสตร์กระทรวงยุติธรรม / สถานีวิจัยสัตว์ป่าคลองแสง จังหวัดสุราษฎร์ธานี</v>
      </c>
      <c r="H164" t="str">
        <f>VLOOKUP(A164,ฝึกงาน!$A:$C,3,FALSE)</f>
        <v>24 พฤษภาคม 2566 - 23 มิถุนายน 2566 /29 เมษายน - 20 พฤษภาคม 2566</v>
      </c>
    </row>
    <row r="165" spans="1:8" ht="15.75" customHeight="1" x14ac:dyDescent="0.2">
      <c r="A165">
        <v>6410400225</v>
      </c>
      <c r="B165" t="s">
        <v>549</v>
      </c>
      <c r="C165" t="s">
        <v>550</v>
      </c>
      <c r="D165" t="str">
        <f t="shared" si="2"/>
        <v>นางสาววันทาทิพย์  พุกสุข</v>
      </c>
      <c r="E165" t="s">
        <v>831</v>
      </c>
      <c r="F165" t="s">
        <v>994</v>
      </c>
      <c r="G165" t="str">
        <f>VLOOKUP(A165,ฝึกงาน!$A:$C,2,FALSE)</f>
        <v>พิพิธภัณฑ์สัตววิทยา ภาควิชาสัตววิทยา คณะวิทยาศาสตร์ มก.</v>
      </c>
      <c r="H165" t="str">
        <f>VLOOKUP(A165,ฝึกงาน!$A:$C,3,FALSE)</f>
        <v>29 ตุลาคม 2566 - 6 มีนาคม 2567</v>
      </c>
    </row>
    <row r="166" spans="1:8" ht="15.75" customHeight="1" x14ac:dyDescent="0.2">
      <c r="A166">
        <v>6410400918</v>
      </c>
      <c r="B166" t="s">
        <v>767</v>
      </c>
      <c r="C166" t="s">
        <v>768</v>
      </c>
      <c r="D166" t="str">
        <f t="shared" si="2"/>
        <v>นายธนโชติ  ชาญอสิกุลพิทยา</v>
      </c>
      <c r="E166" t="s">
        <v>832</v>
      </c>
      <c r="F166" t="s">
        <v>904</v>
      </c>
      <c r="G166" t="e">
        <f>VLOOKUP(A166,ฝึกงาน!$A:$C,2,FALSE)</f>
        <v>#N/A</v>
      </c>
      <c r="H166" t="e">
        <f>VLOOKUP(A166,ฝึกงาน!$A:$C,3,FALSE)</f>
        <v>#N/A</v>
      </c>
    </row>
    <row r="167" spans="1:8" ht="15.75" customHeight="1" x14ac:dyDescent="0.2">
      <c r="A167">
        <v>6410400926</v>
      </c>
      <c r="B167" t="s">
        <v>767</v>
      </c>
      <c r="C167" t="s">
        <v>769</v>
      </c>
      <c r="D167" t="str">
        <f t="shared" si="2"/>
        <v>นายธนโชติ  บุญสวน</v>
      </c>
      <c r="E167" t="s">
        <v>832</v>
      </c>
      <c r="F167" t="s">
        <v>911</v>
      </c>
      <c r="G167" t="str">
        <f>VLOOKUP(A167,ฝึกงาน!$A:$C,2,FALSE)</f>
        <v>เขตรักษาพันธุ์สัตว์ป่าเชียงดาว</v>
      </c>
      <c r="H167" t="str">
        <f>VLOOKUP(A167,ฝึกงาน!$A:$C,3,FALSE)</f>
        <v>20 เมษายน .- 20 พฤษภาคม 2567</v>
      </c>
    </row>
    <row r="168" spans="1:8" ht="15.75" customHeight="1" x14ac:dyDescent="0.2">
      <c r="A168">
        <v>6410400934</v>
      </c>
      <c r="B168" t="s">
        <v>770</v>
      </c>
      <c r="C168" t="s">
        <v>771</v>
      </c>
      <c r="D168" t="str">
        <f t="shared" si="2"/>
        <v>นางสาวเพชรลดา  แสงเพ็ชร</v>
      </c>
      <c r="E168" t="s">
        <v>832</v>
      </c>
      <c r="F168" t="s">
        <v>911</v>
      </c>
      <c r="G168" t="e">
        <f>VLOOKUP(A168,ฝึกงาน!$A:$C,2,FALSE)</f>
        <v>#N/A</v>
      </c>
      <c r="H168" t="e">
        <f>VLOOKUP(A168,ฝึกงาน!$A:$C,3,FALSE)</f>
        <v>#N/A</v>
      </c>
    </row>
    <row r="169" spans="1:8" ht="15.75" customHeight="1" x14ac:dyDescent="0.2">
      <c r="A169">
        <v>6410401540</v>
      </c>
      <c r="B169" t="s">
        <v>551</v>
      </c>
      <c r="C169" t="s">
        <v>552</v>
      </c>
      <c r="D169" t="str">
        <f t="shared" si="2"/>
        <v>นางสาวณัฐณิชา  เกิดวิบูรณ์</v>
      </c>
      <c r="E169" t="s">
        <v>831</v>
      </c>
      <c r="F169" t="s">
        <v>991</v>
      </c>
      <c r="G169" t="str">
        <f>VLOOKUP(A169,ฝึกงาน!$A:$C,2,FALSE)</f>
        <v>พิพิธภัณฑ์สัตววิทยา ภาควิชาสัตววิทยา คณะวิทยาศาสตร์ มก.</v>
      </c>
      <c r="H169" t="str">
        <f>VLOOKUP(A169,ฝึกงาน!$A:$C,3,FALSE)</f>
        <v>29 ตุลาคม 2566 - 6 มีนาคม 2567</v>
      </c>
    </row>
    <row r="170" spans="1:8" ht="15.75" customHeight="1" x14ac:dyDescent="0.2">
      <c r="A170">
        <v>6410401558</v>
      </c>
      <c r="B170" t="s">
        <v>553</v>
      </c>
      <c r="C170" t="s">
        <v>554</v>
      </c>
      <c r="D170" t="str">
        <f t="shared" si="2"/>
        <v>นางสาวธนัญญา  วรรณศิริ</v>
      </c>
      <c r="E170" t="s">
        <v>831</v>
      </c>
      <c r="F170" t="s">
        <v>1288</v>
      </c>
      <c r="G170" t="str">
        <f>VLOOKUP(A170,ฝึกงาน!$A:$C,2,FALSE)</f>
        <v>กรมควบคุมมลพิษ</v>
      </c>
      <c r="H170" t="str">
        <f>VLOOKUP(A170,ฝึกงาน!$A:$C,3,FALSE)</f>
        <v>22 เมษายน - 31 พฤษภาคม 2567</v>
      </c>
    </row>
    <row r="171" spans="1:8" ht="15.75" customHeight="1" x14ac:dyDescent="0.2">
      <c r="A171">
        <v>6410401566</v>
      </c>
      <c r="B171" t="s">
        <v>555</v>
      </c>
      <c r="C171" t="s">
        <v>556</v>
      </c>
      <c r="D171" t="str">
        <f t="shared" si="2"/>
        <v>นางสาวธีมาพร  สารสิทธิ์</v>
      </c>
      <c r="E171" t="s">
        <v>831</v>
      </c>
      <c r="F171" t="s">
        <v>1170</v>
      </c>
      <c r="G171" t="str">
        <f>VLOOKUP(A171,ฝึกงาน!$A:$C,2,FALSE)</f>
        <v>คณะเวชศาสตร์เขตร้อน มหาวิทยาลัยมหิดล</v>
      </c>
      <c r="H171" t="str">
        <f>VLOOKUP(A171,ฝึกงาน!$A:$C,3,FALSE)</f>
        <v>6 - 30 พฤศจิกายน 2566</v>
      </c>
    </row>
    <row r="172" spans="1:8" ht="15.75" customHeight="1" x14ac:dyDescent="0.2">
      <c r="A172">
        <v>6410401574</v>
      </c>
      <c r="B172" t="s">
        <v>557</v>
      </c>
      <c r="C172" t="s">
        <v>558</v>
      </c>
      <c r="D172" t="str">
        <f t="shared" si="2"/>
        <v>นางสาวประภัสสรณ์  ค้ำชู</v>
      </c>
      <c r="E172" t="s">
        <v>831</v>
      </c>
      <c r="F172" t="s">
        <v>1288</v>
      </c>
      <c r="G172" t="str">
        <f>VLOOKUP(A172,ฝึกงาน!$A:$C,2,FALSE)</f>
        <v>คณะเวชศาสตร์เขตร้อน มหาวิทยาลัยมหิดล</v>
      </c>
      <c r="H172" t="str">
        <f>VLOOKUP(A172,ฝึกงาน!$A:$C,3,FALSE)</f>
        <v>6 - 30 พฤศจิกายน 2566</v>
      </c>
    </row>
    <row r="173" spans="1:8" ht="15.75" customHeight="1" x14ac:dyDescent="0.2">
      <c r="A173">
        <v>6410401582</v>
      </c>
      <c r="B173" t="s">
        <v>559</v>
      </c>
      <c r="C173" t="s">
        <v>560</v>
      </c>
      <c r="D173" t="str">
        <f t="shared" si="2"/>
        <v>นางสาวประภาศรี  ธาราวาสน์</v>
      </c>
      <c r="E173" t="s">
        <v>831</v>
      </c>
      <c r="F173" t="s">
        <v>1288</v>
      </c>
      <c r="G173" t="e">
        <f>VLOOKUP(A173,ฝึกงาน!$A:$C,2,FALSE)</f>
        <v>#N/A</v>
      </c>
      <c r="H173" t="e">
        <f>VLOOKUP(A173,ฝึกงาน!$A:$C,3,FALSE)</f>
        <v>#N/A</v>
      </c>
    </row>
    <row r="174" spans="1:8" ht="15.75" customHeight="1" x14ac:dyDescent="0.2">
      <c r="A174">
        <v>6410401591</v>
      </c>
      <c r="B174" t="s">
        <v>561</v>
      </c>
      <c r="C174" t="s">
        <v>562</v>
      </c>
      <c r="D174" t="str">
        <f t="shared" si="2"/>
        <v>นางสาวปรีญาพัชญ์  นนทศักดิ์ธนโชติ</v>
      </c>
      <c r="E174" t="s">
        <v>831</v>
      </c>
      <c r="F174" t="s">
        <v>1171</v>
      </c>
      <c r="G174" t="str">
        <f>VLOOKUP(A174,ฝึกงาน!$A:$C,2,FALSE)</f>
        <v>คณะเวชศาสตร์เขตร้อน มหาวิทยาลัยมหิดล</v>
      </c>
      <c r="H174" t="str">
        <f>VLOOKUP(A174,ฝึกงาน!$A:$C,3,FALSE)</f>
        <v>1 - 24 พฤษภาคม 2567</v>
      </c>
    </row>
    <row r="175" spans="1:8" ht="15.75" customHeight="1" x14ac:dyDescent="0.2">
      <c r="A175">
        <v>6410401612</v>
      </c>
      <c r="B175" t="s">
        <v>563</v>
      </c>
      <c r="C175" t="s">
        <v>564</v>
      </c>
      <c r="D175" t="str">
        <f t="shared" si="2"/>
        <v>นางสาวปุณญาดา  อรุณโน</v>
      </c>
      <c r="E175" t="s">
        <v>831</v>
      </c>
      <c r="F175" t="s">
        <v>912</v>
      </c>
      <c r="G175" t="e">
        <f>VLOOKUP(A175,ฝึกงาน!$A:$C,2,FALSE)</f>
        <v>#N/A</v>
      </c>
      <c r="H175" t="e">
        <f>VLOOKUP(A175,ฝึกงาน!$A:$C,3,FALSE)</f>
        <v>#N/A</v>
      </c>
    </row>
    <row r="176" spans="1:8" ht="15.75" customHeight="1" x14ac:dyDescent="0.2">
      <c r="A176">
        <v>6410401621</v>
      </c>
      <c r="B176" t="s">
        <v>565</v>
      </c>
      <c r="C176" t="s">
        <v>566</v>
      </c>
      <c r="D176" t="str">
        <f t="shared" si="2"/>
        <v>นางสาวพัชฎาภา  ภักดีบำเพ็ญ</v>
      </c>
      <c r="E176" t="s">
        <v>831</v>
      </c>
      <c r="F176" t="s">
        <v>915</v>
      </c>
      <c r="G176" t="str">
        <f>VLOOKUP(A176,ฝึกงาน!$A:$C,2,FALSE)</f>
        <v>สถาบันวิจัยเเละพัฒนาแห่งมหาวิทยาลัยเกษตรศาสตร์</v>
      </c>
      <c r="H176" t="str">
        <f>VLOOKUP(A176,ฝึกงาน!$A:$C,3,FALSE)</f>
        <v>1 เมษายน - 15 พฤษภาคม 2567</v>
      </c>
    </row>
    <row r="177" spans="1:8" ht="15.75" customHeight="1" x14ac:dyDescent="0.2">
      <c r="A177">
        <v>6410401639</v>
      </c>
      <c r="B177" t="s">
        <v>567</v>
      </c>
      <c r="C177" t="s">
        <v>568</v>
      </c>
      <c r="D177" t="str">
        <f t="shared" si="2"/>
        <v>นายพิสิษฐ์สรรค์  พึ่งพวก</v>
      </c>
      <c r="E177" t="s">
        <v>831</v>
      </c>
      <c r="F177" t="s">
        <v>915</v>
      </c>
      <c r="G177" t="str">
        <f>VLOOKUP(A177,ฝึกงาน!$A:$C,2,FALSE)</f>
        <v>กรมควบคุมมลพิษ</v>
      </c>
      <c r="H177" t="str">
        <f>VLOOKUP(A177,ฝึกงาน!$A:$C,3,FALSE)</f>
        <v>22 เมษายน - 31 พฤษภาคม 2567</v>
      </c>
    </row>
    <row r="178" spans="1:8" ht="15.75" customHeight="1" x14ac:dyDescent="0.2">
      <c r="A178">
        <v>6410401647</v>
      </c>
      <c r="B178" t="s">
        <v>569</v>
      </c>
      <c r="C178" t="s">
        <v>570</v>
      </c>
      <c r="D178" t="str">
        <f t="shared" si="2"/>
        <v>นางสาวรังสิมา  บุญส่ง</v>
      </c>
      <c r="E178" t="s">
        <v>831</v>
      </c>
      <c r="F178" t="s">
        <v>917</v>
      </c>
      <c r="G178" t="str">
        <f>VLOOKUP(A178,ฝึกงาน!$A:$C,2,FALSE)</f>
        <v>สถาบันวิจัยเเละพัฒนาแห่งมหาวิทยาลัยเกษตรศาสตร์</v>
      </c>
      <c r="H178" t="str">
        <f>VLOOKUP(A178,ฝึกงาน!$A:$C,3,FALSE)</f>
        <v>23 พฤษภาคม - 20 มิถุนายน 2567</v>
      </c>
    </row>
    <row r="179" spans="1:8" ht="15.75" customHeight="1" x14ac:dyDescent="0.2">
      <c r="A179">
        <v>6410401655</v>
      </c>
      <c r="B179" t="s">
        <v>571</v>
      </c>
      <c r="C179" t="s">
        <v>572</v>
      </c>
      <c r="D179" t="str">
        <f t="shared" si="2"/>
        <v>นางสาวอรวรรณ  ประสิทธิ์</v>
      </c>
      <c r="E179" t="s">
        <v>831</v>
      </c>
      <c r="F179" t="s">
        <v>917</v>
      </c>
      <c r="G179" t="str">
        <f>VLOOKUP(A179,ฝึกงาน!$A:$C,2,FALSE)</f>
        <v>สถาบันวิจัยเเละพัฒนาแห่งมหาวิทยาลัยเกษตรศาสตร์</v>
      </c>
      <c r="H179" t="str">
        <f>VLOOKUP(A179,ฝึกงาน!$A:$C,3,FALSE)</f>
        <v>23 พฤษภาคม - 20 มิถุนายน 2567</v>
      </c>
    </row>
    <row r="180" spans="1:8" ht="15.75" customHeight="1" x14ac:dyDescent="0.2">
      <c r="A180">
        <v>6410401922</v>
      </c>
      <c r="B180" t="s">
        <v>772</v>
      </c>
      <c r="C180" t="s">
        <v>773</v>
      </c>
      <c r="D180" t="str">
        <f t="shared" si="2"/>
        <v>นางสาวณัชฌามน  กิจสมบูรณ์โลหะ</v>
      </c>
      <c r="E180" t="s">
        <v>832</v>
      </c>
      <c r="F180" t="s">
        <v>1289</v>
      </c>
      <c r="G180" t="str">
        <f>VLOOKUP(A180,ฝึกงาน!$A:$C,2,FALSE)</f>
        <v>โรงพยาบาลสัตว์ มหาวิทยาลัยเกษตรศาสตร์บางเขน</v>
      </c>
      <c r="H180" t="str">
        <f>VLOOKUP(A180,ฝึกงาน!$A:$C,3,FALSE)</f>
        <v>1 - 30 เมษายน 2567</v>
      </c>
    </row>
    <row r="181" spans="1:8" ht="15.75" customHeight="1" x14ac:dyDescent="0.2">
      <c r="A181">
        <v>6410401931</v>
      </c>
      <c r="B181" t="s">
        <v>774</v>
      </c>
      <c r="C181" t="s">
        <v>775</v>
      </c>
      <c r="D181" t="str">
        <f t="shared" si="2"/>
        <v>นายธชาพัฒน์  พิบูลนนท์นิธิ</v>
      </c>
      <c r="E181" t="s">
        <v>832</v>
      </c>
      <c r="F181" t="s">
        <v>990</v>
      </c>
      <c r="G181" t="str">
        <f>VLOOKUP(A181,ฝึกงาน!$A:$C,2,FALSE)</f>
        <v>โรงพยาบาลสัตว์ มหาวิทยาลัยเกษตรศาสตร์บางเขน</v>
      </c>
      <c r="H181" t="str">
        <f>VLOOKUP(A181,ฝึกงาน!$A:$C,3,FALSE)</f>
        <v>1 - 30 เมษายน 2567</v>
      </c>
    </row>
    <row r="182" spans="1:8" ht="15.75" customHeight="1" x14ac:dyDescent="0.2">
      <c r="A182">
        <v>6410401949</v>
      </c>
      <c r="B182" t="s">
        <v>776</v>
      </c>
      <c r="C182" t="s">
        <v>777</v>
      </c>
      <c r="D182" t="str">
        <f t="shared" si="2"/>
        <v>นางสาวประทุม  สรรพการ</v>
      </c>
      <c r="E182" t="s">
        <v>832</v>
      </c>
      <c r="F182" t="s">
        <v>913</v>
      </c>
      <c r="G182" t="str">
        <f>VLOOKUP(A182,ฝึกงาน!$A:$C,2,FALSE)</f>
        <v>คณะเวชศาสตร์เขตร้อน มหาวิทยาลัยมหิดล</v>
      </c>
      <c r="H182" t="str">
        <f>VLOOKUP(A182,ฝึกงาน!$A:$C,3,FALSE)</f>
        <v>2 - 31 พฤษภาคม 2567</v>
      </c>
    </row>
    <row r="183" spans="1:8" ht="15.75" customHeight="1" x14ac:dyDescent="0.2">
      <c r="A183">
        <v>6410401957</v>
      </c>
      <c r="B183" t="s">
        <v>778</v>
      </c>
      <c r="C183" t="s">
        <v>779</v>
      </c>
      <c r="D183" t="str">
        <f t="shared" si="2"/>
        <v>นางสาวภัคจีรา  อุตตะมา</v>
      </c>
      <c r="E183" t="s">
        <v>832</v>
      </c>
      <c r="F183" t="s">
        <v>1172</v>
      </c>
      <c r="G183" t="str">
        <f>VLOOKUP(A183,ฝึกงาน!$A:$C,2,FALSE)</f>
        <v>พิพิธภัณฑ์สัตววิทยา ภาควิชาสัตววิทยา คณะวิทยาศาสตร์ มก.</v>
      </c>
      <c r="H183" t="str">
        <f>VLOOKUP(A183,ฝึกงาน!$A:$C,3,FALSE)</f>
        <v>29 ตุลาคม 2566 - 6 มีนาคม 2567</v>
      </c>
    </row>
    <row r="184" spans="1:8" ht="15.75" customHeight="1" x14ac:dyDescent="0.2">
      <c r="A184">
        <v>6410401965</v>
      </c>
      <c r="B184" t="s">
        <v>780</v>
      </c>
      <c r="C184" t="s">
        <v>781</v>
      </c>
      <c r="D184" t="str">
        <f t="shared" si="2"/>
        <v>นางสาวระพีพัฒน์  แพหมอ</v>
      </c>
      <c r="E184" t="s">
        <v>832</v>
      </c>
      <c r="F184" t="s">
        <v>1172</v>
      </c>
      <c r="G184" t="str">
        <f>VLOOKUP(A184,ฝึกงาน!$A:$C,2,FALSE)</f>
        <v>สถาบันคชบาลแห่งชาติ ในพระอุปถัมภ์ฯ (ศูนย์อนุรักษ์ช้างไทย)</v>
      </c>
      <c r="H184" t="str">
        <f>VLOOKUP(A184,ฝึกงาน!$A:$C,3,FALSE)</f>
        <v>22 เมษายน - 12 พฤษภาคม 2567</v>
      </c>
    </row>
    <row r="185" spans="1:8" ht="15.75" customHeight="1" x14ac:dyDescent="0.2">
      <c r="A185">
        <v>6410401973</v>
      </c>
      <c r="B185" t="s">
        <v>782</v>
      </c>
      <c r="C185" t="s">
        <v>783</v>
      </c>
      <c r="D185" t="str">
        <f t="shared" si="2"/>
        <v>นางสาวสุวนัน  ขันแก้ว</v>
      </c>
      <c r="E185" t="s">
        <v>832</v>
      </c>
      <c r="F185" t="s">
        <v>1290</v>
      </c>
      <c r="G185" t="e">
        <f>VLOOKUP(A185,ฝึกงาน!$A:$C,2,FALSE)</f>
        <v>#N/A</v>
      </c>
      <c r="H185" t="e">
        <f>VLOOKUP(A185,ฝึกงาน!$A:$C,3,FALSE)</f>
        <v>#N/A</v>
      </c>
    </row>
    <row r="186" spans="1:8" ht="15.75" customHeight="1" x14ac:dyDescent="0.2">
      <c r="A186">
        <v>6410403445</v>
      </c>
      <c r="B186" t="s">
        <v>573</v>
      </c>
      <c r="C186" t="s">
        <v>574</v>
      </c>
      <c r="D186" t="str">
        <f t="shared" si="2"/>
        <v>นางสาวกรพินธ์ุ  พิไลโชค</v>
      </c>
      <c r="E186" t="s">
        <v>831</v>
      </c>
      <c r="F186" t="s">
        <v>995</v>
      </c>
      <c r="G186" t="str">
        <f>VLOOKUP(A186,ฝึกงาน!$A:$C,2,FALSE)</f>
        <v>โรงพยาบาลสัตว์ มหาวิทยาลัยเกษตรศาสตร์ บางเขน</v>
      </c>
      <c r="H186" t="str">
        <f>VLOOKUP(A186,ฝึกงาน!$A:$C,3,FALSE)</f>
        <v>1 - 30 มิถุนายน 2567</v>
      </c>
    </row>
    <row r="187" spans="1:8" ht="15.75" customHeight="1" x14ac:dyDescent="0.2">
      <c r="A187">
        <v>6410403453</v>
      </c>
      <c r="B187" t="s">
        <v>575</v>
      </c>
      <c r="C187" t="s">
        <v>576</v>
      </c>
      <c r="D187" t="str">
        <f t="shared" si="2"/>
        <v>นายกวิณ  กลั่นกลิ่น</v>
      </c>
      <c r="E187" t="s">
        <v>831</v>
      </c>
      <c r="F187" t="s">
        <v>995</v>
      </c>
      <c r="G187" t="str">
        <f>VLOOKUP(A187,ฝึกงาน!$A:$C,2,FALSE)</f>
        <v>กระทรวงยุติธรรม</v>
      </c>
      <c r="H187" t="str">
        <f>VLOOKUP(A187,ฝึกงาน!$A:$C,3,FALSE)</f>
        <v>27 เมษายน - 7 มิถุนายน 2567</v>
      </c>
    </row>
    <row r="188" spans="1:8" ht="15.75" customHeight="1" x14ac:dyDescent="0.2">
      <c r="A188">
        <v>6410403470</v>
      </c>
      <c r="B188" t="s">
        <v>577</v>
      </c>
      <c r="C188" t="s">
        <v>578</v>
      </c>
      <c r="D188" t="str">
        <f t="shared" si="2"/>
        <v>นายเฉลิมชัย  อุ่นแก้ว</v>
      </c>
      <c r="E188" t="s">
        <v>831</v>
      </c>
      <c r="F188" t="s">
        <v>908</v>
      </c>
      <c r="G188" t="str">
        <f>VLOOKUP(A188,ฝึกงาน!$A:$C,2,FALSE)</f>
        <v>คณะเวชศาสตร์เขตร้อน มหาวิทยาลัยมหิดล</v>
      </c>
      <c r="H188" t="str">
        <f>VLOOKUP(A188,ฝึกงาน!$A:$C,3,FALSE)</f>
        <v>6 - 30 พฤศจิกายน 2566</v>
      </c>
    </row>
    <row r="189" spans="1:8" ht="15.75" customHeight="1" x14ac:dyDescent="0.2">
      <c r="A189">
        <v>6410403496</v>
      </c>
      <c r="B189" t="s">
        <v>579</v>
      </c>
      <c r="C189" t="s">
        <v>580</v>
      </c>
      <c r="D189" t="str">
        <f t="shared" si="2"/>
        <v>นางสาวชรัตน์ดา  นวลเลื่อน</v>
      </c>
      <c r="E189" t="s">
        <v>831</v>
      </c>
      <c r="F189" t="s">
        <v>908</v>
      </c>
      <c r="G189" t="e">
        <f>VLOOKUP(A189,ฝึกงาน!$A:$C,2,FALSE)</f>
        <v>#N/A</v>
      </c>
      <c r="H189" t="e">
        <f>VLOOKUP(A189,ฝึกงาน!$A:$C,3,FALSE)</f>
        <v>#N/A</v>
      </c>
    </row>
    <row r="190" spans="1:8" ht="15.75" customHeight="1" x14ac:dyDescent="0.2">
      <c r="A190">
        <v>6410403500</v>
      </c>
      <c r="B190" t="s">
        <v>581</v>
      </c>
      <c r="C190" t="s">
        <v>582</v>
      </c>
      <c r="D190" t="str">
        <f t="shared" si="2"/>
        <v>นางสาวซูซันนา  ยาวิชัย</v>
      </c>
      <c r="E190" t="s">
        <v>831</v>
      </c>
      <c r="F190" t="s">
        <v>908</v>
      </c>
      <c r="G190" t="str">
        <f>VLOOKUP(A190,ฝึกงาน!$A:$C,2,FALSE)</f>
        <v>คณะเวชศาสตร์เขตร้อน มหาวิทยาลัยมหิดล</v>
      </c>
      <c r="H190" t="str">
        <f>VLOOKUP(A190,ฝึกงาน!$A:$C,3,FALSE)</f>
        <v>1 - 31 พฤษภาคม 2567</v>
      </c>
    </row>
    <row r="191" spans="1:8" ht="15.75" customHeight="1" x14ac:dyDescent="0.2">
      <c r="A191">
        <v>6410403518</v>
      </c>
      <c r="B191" t="s">
        <v>583</v>
      </c>
      <c r="C191" t="s">
        <v>584</v>
      </c>
      <c r="D191" t="str">
        <f t="shared" si="2"/>
        <v>นายณัฐกฤต  หลำคำ</v>
      </c>
      <c r="E191" t="s">
        <v>831</v>
      </c>
      <c r="F191" t="s">
        <v>906</v>
      </c>
      <c r="G191" t="str">
        <f>VLOOKUP(A191,ฝึกงาน!$A:$C,2,FALSE)</f>
        <v>คณะเวชศาสตร์เขตร้อน มหาวิทยาลัยมหิดล</v>
      </c>
      <c r="H191" t="str">
        <f>VLOOKUP(A191,ฝึกงาน!$A:$C,3,FALSE)</f>
        <v>1 - 24 พฤษภาคม 2567</v>
      </c>
    </row>
    <row r="192" spans="1:8" ht="15.75" customHeight="1" x14ac:dyDescent="0.2">
      <c r="A192">
        <v>6410403534</v>
      </c>
      <c r="B192" t="s">
        <v>395</v>
      </c>
      <c r="C192" t="s">
        <v>585</v>
      </c>
      <c r="D192" t="str">
        <f t="shared" si="2"/>
        <v>นางสาวณิชกานต์  บุญยิ้ม</v>
      </c>
      <c r="E192" t="s">
        <v>831</v>
      </c>
      <c r="F192" t="s">
        <v>906</v>
      </c>
      <c r="G192" t="str">
        <f>VLOOKUP(A192,ฝึกงาน!$A:$C,2,FALSE)</f>
        <v>โรงพยาบาลตำรวจ ห้องปฏิบัติการตรวจชีวเคมี</v>
      </c>
      <c r="H192" t="str">
        <f>VLOOKUP(A192,ฝึกงาน!$A:$C,3,FALSE)</f>
        <v>8 เมษายน - 8 พฤษภาคม 2567</v>
      </c>
    </row>
    <row r="193" spans="1:8" ht="15.75" customHeight="1" x14ac:dyDescent="0.2">
      <c r="A193">
        <v>6410403542</v>
      </c>
      <c r="B193" t="s">
        <v>553</v>
      </c>
      <c r="C193" t="s">
        <v>586</v>
      </c>
      <c r="D193" t="str">
        <f t="shared" si="2"/>
        <v>นางสาวธนัญญา  รัตนโชติพานิช</v>
      </c>
      <c r="E193" t="s">
        <v>831</v>
      </c>
      <c r="F193" t="s">
        <v>906</v>
      </c>
      <c r="G193" t="str">
        <f>VLOOKUP(A193,ฝึกงาน!$A:$C,2,FALSE)</f>
        <v>พิพิธภัณฑ์สัตววิทยา ภาควิชาสัตววิทยา คณะวิทยาศาสตร์ มก.</v>
      </c>
      <c r="H193" t="str">
        <f>VLOOKUP(A193,ฝึกงาน!$A:$C,3,FALSE)</f>
        <v>29 ตุลาคม 2566 - 6 มีนาคม 2567</v>
      </c>
    </row>
    <row r="194" spans="1:8" ht="15.75" customHeight="1" x14ac:dyDescent="0.2">
      <c r="A194">
        <v>6410403551</v>
      </c>
      <c r="B194" t="s">
        <v>587</v>
      </c>
      <c r="C194" t="s">
        <v>588</v>
      </c>
      <c r="D194" t="str">
        <f t="shared" ref="D194:D257" si="3">B194 &amp;"  "&amp;C194</f>
        <v>นางสาวธัญญพัทธ์  เมธีทวีพิทักษ์</v>
      </c>
      <c r="E194" t="s">
        <v>831</v>
      </c>
      <c r="F194" t="s">
        <v>906</v>
      </c>
      <c r="G194" t="str">
        <f>VLOOKUP(A194,ฝึกงาน!$A:$C,2,FALSE)</f>
        <v>โรงพยาบาลตำรวจ ห้องปฏิบัติการตรวจชีวเคมี</v>
      </c>
      <c r="H194" t="str">
        <f>VLOOKUP(A194,ฝึกงาน!$A:$C,3,FALSE)</f>
        <v>8 เมษายน - 8 พฤษภาคม 2567</v>
      </c>
    </row>
    <row r="195" spans="1:8" ht="15.75" customHeight="1" x14ac:dyDescent="0.2">
      <c r="A195">
        <v>6410403569</v>
      </c>
      <c r="B195" t="s">
        <v>589</v>
      </c>
      <c r="C195" t="s">
        <v>590</v>
      </c>
      <c r="D195" t="str">
        <f t="shared" si="3"/>
        <v>นางสาวธีราพร  หอมกลิ่น</v>
      </c>
      <c r="E195" t="s">
        <v>831</v>
      </c>
      <c r="F195" t="s">
        <v>906</v>
      </c>
      <c r="G195" t="str">
        <f>VLOOKUP(A195,ฝึกงาน!$A:$C,2,FALSE)</f>
        <v>คณะเวชศาสตร์เขตร้อน มหาวิทยาลัยมหิดล</v>
      </c>
      <c r="H195" t="str">
        <f>VLOOKUP(A195,ฝึกงาน!$A:$C,3,FALSE)</f>
        <v>1 - 31 พฤษภาคม 2567</v>
      </c>
    </row>
    <row r="196" spans="1:8" ht="15.75" customHeight="1" x14ac:dyDescent="0.2">
      <c r="A196">
        <v>6410403585</v>
      </c>
      <c r="B196" t="s">
        <v>591</v>
      </c>
      <c r="C196" t="s">
        <v>592</v>
      </c>
      <c r="D196" t="str">
        <f t="shared" si="3"/>
        <v>นางสาวปนัดดา  โปร่งฟ้า</v>
      </c>
      <c r="E196" t="s">
        <v>831</v>
      </c>
      <c r="F196" t="s">
        <v>906</v>
      </c>
      <c r="G196" t="str">
        <f>VLOOKUP(A196,ฝึกงาน!$A:$C,2,FALSE)</f>
        <v>โรงพยาบาลตำรวจ ห้องปฏิบัติการตรวจชีวเคมี</v>
      </c>
      <c r="H196" t="str">
        <f>VLOOKUP(A196,ฝึกงาน!$A:$C,3,FALSE)</f>
        <v>8 เมษายน - 8 พฤษภาคม 2567</v>
      </c>
    </row>
    <row r="197" spans="1:8" ht="15.75" customHeight="1" x14ac:dyDescent="0.2">
      <c r="A197">
        <v>6410403593</v>
      </c>
      <c r="B197" t="s">
        <v>593</v>
      </c>
      <c r="C197" t="s">
        <v>594</v>
      </c>
      <c r="D197" t="str">
        <f t="shared" si="3"/>
        <v>นางสาวปนัศยา  อารี</v>
      </c>
      <c r="E197" t="s">
        <v>831</v>
      </c>
      <c r="F197" t="s">
        <v>907</v>
      </c>
      <c r="G197" t="str">
        <f>VLOOKUP(A197,ฝึกงาน!$A:$C,2,FALSE)</f>
        <v>คณะเวชศาสตร์เขตร้อน มหาวิทยาลัยมหิดล</v>
      </c>
      <c r="H197" t="str">
        <f>VLOOKUP(A197,ฝึกงาน!$A:$C,3,FALSE)</f>
        <v>1 - 31 พฤษภาคม 2567</v>
      </c>
    </row>
    <row r="198" spans="1:8" ht="15.75" customHeight="1" x14ac:dyDescent="0.2">
      <c r="A198">
        <v>6410403631</v>
      </c>
      <c r="B198" t="s">
        <v>595</v>
      </c>
      <c r="C198" t="s">
        <v>596</v>
      </c>
      <c r="D198" t="str">
        <f t="shared" si="3"/>
        <v>นางสาวพรชนก  แก้วหนองแสง</v>
      </c>
      <c r="E198" t="s">
        <v>831</v>
      </c>
      <c r="F198" t="s">
        <v>907</v>
      </c>
      <c r="G198" t="str">
        <f>VLOOKUP(A198,ฝึกงาน!$A:$C,2,FALSE)</f>
        <v>ศูนย์ปฏิบัติการนิติวิทยาศาสตร์สัตว์ป่า</v>
      </c>
      <c r="H198" t="str">
        <f>VLOOKUP(A198,ฝึกงาน!$A:$C,3,FALSE)</f>
        <v>22 เมษายน 2567 - 20 มิถุนายน 2567</v>
      </c>
    </row>
    <row r="199" spans="1:8" ht="15.75" customHeight="1" x14ac:dyDescent="0.2">
      <c r="A199">
        <v>6410403640</v>
      </c>
      <c r="B199" t="s">
        <v>597</v>
      </c>
      <c r="C199" t="s">
        <v>598</v>
      </c>
      <c r="D199" t="str">
        <f t="shared" si="3"/>
        <v>นางสาวพรหมพร  ภุมรินทร์</v>
      </c>
      <c r="E199" t="s">
        <v>831</v>
      </c>
      <c r="F199" t="s">
        <v>907</v>
      </c>
      <c r="G199" t="str">
        <f>VLOOKUP(A199,ฝึกงาน!$A:$C,2,FALSE)</f>
        <v>พิพิธภัณฑ์ธรรมชาติวิทยา</v>
      </c>
      <c r="H199" t="str">
        <f>VLOOKUP(A199,ฝึกงาน!$A:$C,3,FALSE)</f>
        <v>22 เมษายน - 21 พฤษภาคม 2567</v>
      </c>
    </row>
    <row r="200" spans="1:8" ht="15.75" customHeight="1" x14ac:dyDescent="0.2">
      <c r="A200">
        <v>6410403658</v>
      </c>
      <c r="B200" t="s">
        <v>427</v>
      </c>
      <c r="C200" t="s">
        <v>599</v>
      </c>
      <c r="D200" t="str">
        <f t="shared" si="3"/>
        <v>นายพัชรพล  สถาพร</v>
      </c>
      <c r="E200" t="s">
        <v>831</v>
      </c>
      <c r="F200" t="s">
        <v>1288</v>
      </c>
      <c r="G200" t="str">
        <f>VLOOKUP(A200,ฝึกงาน!$A:$C,2,FALSE)</f>
        <v>กระทรวงยุติธรรม</v>
      </c>
      <c r="H200" t="str">
        <f>VLOOKUP(A200,ฝึกงาน!$A:$C,3,FALSE)</f>
        <v>10 มิถุนายน - 5 กรกฎาคม 2567</v>
      </c>
    </row>
    <row r="201" spans="1:8" ht="15.75" customHeight="1" x14ac:dyDescent="0.2">
      <c r="A201">
        <v>6410403666</v>
      </c>
      <c r="B201" t="s">
        <v>600</v>
      </c>
      <c r="C201" t="s">
        <v>601</v>
      </c>
      <c r="D201" t="str">
        <f t="shared" si="3"/>
        <v>นางสาวภคนันท์  ปานประเสริฐ</v>
      </c>
      <c r="E201" t="s">
        <v>831</v>
      </c>
      <c r="F201" t="s">
        <v>1288</v>
      </c>
      <c r="G201" t="str">
        <f>VLOOKUP(A201,ฝึกงาน!$A:$C,2,FALSE)</f>
        <v>คณะเวชศาสตร์เขตร้อน มหาวิทยาลัยมหิดล</v>
      </c>
      <c r="H201" t="str">
        <f>VLOOKUP(A201,ฝึกงาน!$A:$C,3,FALSE)</f>
        <v>2 - 31 พฤษภาคม 2567</v>
      </c>
    </row>
    <row r="202" spans="1:8" ht="15.75" customHeight="1" x14ac:dyDescent="0.2">
      <c r="A202">
        <v>6410403682</v>
      </c>
      <c r="B202" t="s">
        <v>602</v>
      </c>
      <c r="C202" t="s">
        <v>603</v>
      </c>
      <c r="D202" t="str">
        <f t="shared" si="3"/>
        <v>นางสาวสุภัททา  ประสมทรัพย์</v>
      </c>
      <c r="E202" t="s">
        <v>831</v>
      </c>
      <c r="F202" t="s">
        <v>915</v>
      </c>
      <c r="G202" t="str">
        <f>VLOOKUP(A202,ฝึกงาน!$A:$C,2,FALSE)</f>
        <v>โรงพยาบาลสัตว์เมืองทอง</v>
      </c>
      <c r="H202" t="str">
        <f>VLOOKUP(A202,ฝึกงาน!$A:$C,3,FALSE)</f>
        <v>22 เมษายน - 24 พฤษภาคม 2567</v>
      </c>
    </row>
    <row r="203" spans="1:8" ht="15.75" customHeight="1" x14ac:dyDescent="0.2">
      <c r="A203">
        <v>6410403691</v>
      </c>
      <c r="B203" t="s">
        <v>604</v>
      </c>
      <c r="C203" t="s">
        <v>605</v>
      </c>
      <c r="D203" t="str">
        <f t="shared" si="3"/>
        <v>นางสาวโสภาลักษณ์  พึ่งทัศน์</v>
      </c>
      <c r="E203" t="s">
        <v>831</v>
      </c>
      <c r="F203" t="s">
        <v>917</v>
      </c>
      <c r="G203" t="str">
        <f>VLOOKUP(A203,ฝึกงาน!$A:$C,2,FALSE)</f>
        <v>คณะเวชศาสตร์เขตร้อน มหาวิทยาลัยมหิดล</v>
      </c>
      <c r="H203" t="str">
        <f>VLOOKUP(A203,ฝึกงาน!$A:$C,3,FALSE)</f>
        <v>1 - 31 พฤษภาคม 2567</v>
      </c>
    </row>
    <row r="204" spans="1:8" ht="15.75" customHeight="1" x14ac:dyDescent="0.2">
      <c r="A204">
        <v>6410403704</v>
      </c>
      <c r="B204" t="s">
        <v>606</v>
      </c>
      <c r="C204" t="s">
        <v>607</v>
      </c>
      <c r="D204" t="str">
        <f t="shared" si="3"/>
        <v>นางสาวอดิภา  ศรีอินทร์</v>
      </c>
      <c r="E204" t="s">
        <v>831</v>
      </c>
      <c r="F204" t="s">
        <v>917</v>
      </c>
      <c r="G204" t="str">
        <f>VLOOKUP(A204,ฝึกงาน!$A:$C,2,FALSE)</f>
        <v>คณะเวชศาสตร์เขตร้อน มหาวิทยาลัยมหิดล</v>
      </c>
      <c r="H204" t="str">
        <f>VLOOKUP(A204,ฝึกงาน!$A:$C,3,FALSE)</f>
        <v>2 - 31 พฤษภาคม 2567</v>
      </c>
    </row>
    <row r="205" spans="1:8" ht="15.75" customHeight="1" x14ac:dyDescent="0.2">
      <c r="A205">
        <v>6410403712</v>
      </c>
      <c r="B205" t="s">
        <v>399</v>
      </c>
      <c r="C205" t="s">
        <v>608</v>
      </c>
      <c r="D205" t="str">
        <f t="shared" si="3"/>
        <v>นางสาวอภิสรา  อ่องแตง</v>
      </c>
      <c r="E205" t="s">
        <v>831</v>
      </c>
      <c r="F205" t="s">
        <v>1290</v>
      </c>
      <c r="G205" t="str">
        <f>VLOOKUP(A205,ฝึกงาน!$A:$C,2,FALSE)</f>
        <v>คณะเวชศาสตร์เขตร้อน มหาวิทยาลัยมหิดล</v>
      </c>
      <c r="H205" t="str">
        <f>VLOOKUP(A205,ฝึกงาน!$A:$C,3,FALSE)</f>
        <v>2 - 31 พฤษภาคม 2567</v>
      </c>
    </row>
    <row r="206" spans="1:8" ht="15.75" customHeight="1" x14ac:dyDescent="0.2">
      <c r="A206">
        <v>6410405715</v>
      </c>
      <c r="B206" t="s">
        <v>784</v>
      </c>
      <c r="C206" t="s">
        <v>785</v>
      </c>
      <c r="D206" t="str">
        <f t="shared" si="3"/>
        <v>นางสาวกัลยลักษณ์  ทองสกุล</v>
      </c>
      <c r="E206" t="s">
        <v>832</v>
      </c>
      <c r="F206" t="s">
        <v>909</v>
      </c>
      <c r="G206" t="e">
        <f>VLOOKUP(A206,ฝึกงาน!$A:$C,2,FALSE)</f>
        <v>#N/A</v>
      </c>
      <c r="H206" t="e">
        <f>VLOOKUP(A206,ฝึกงาน!$A:$C,3,FALSE)</f>
        <v>#N/A</v>
      </c>
    </row>
    <row r="207" spans="1:8" ht="15.75" customHeight="1" x14ac:dyDescent="0.2">
      <c r="A207">
        <v>6410405723</v>
      </c>
      <c r="B207" t="s">
        <v>786</v>
      </c>
      <c r="C207" t="s">
        <v>787</v>
      </c>
      <c r="D207" t="str">
        <f t="shared" si="3"/>
        <v>นายเกนคิ  มาทซูโอะ</v>
      </c>
      <c r="E207" t="s">
        <v>832</v>
      </c>
      <c r="F207" t="s">
        <v>992</v>
      </c>
      <c r="G207" t="str">
        <f>VLOOKUP(A207,ฝึกงาน!$A:$C,2,FALSE)</f>
        <v>สถานีวิจัยสัตว์ป่าคลองแสง</v>
      </c>
      <c r="H207" t="str">
        <f>VLOOKUP(A207,ฝึกงาน!$A:$C,3,FALSE)</f>
        <v>8 เมษายน - 6 พฤษภาคม 2567</v>
      </c>
    </row>
    <row r="208" spans="1:8" ht="15.75" customHeight="1" x14ac:dyDescent="0.2">
      <c r="A208">
        <v>6410405740</v>
      </c>
      <c r="B208" t="s">
        <v>788</v>
      </c>
      <c r="C208" t="s">
        <v>789</v>
      </c>
      <c r="D208" t="str">
        <f t="shared" si="3"/>
        <v>นางสาวชนัญธิดา  อภิสิทธิ์เวชการ</v>
      </c>
      <c r="E208" t="s">
        <v>832</v>
      </c>
      <c r="F208" t="s">
        <v>910</v>
      </c>
      <c r="G208" t="e">
        <f>VLOOKUP(A208,ฝึกงาน!$A:$C,2,FALSE)</f>
        <v>#N/A</v>
      </c>
      <c r="H208" t="e">
        <f>VLOOKUP(A208,ฝึกงาน!$A:$C,3,FALSE)</f>
        <v>#N/A</v>
      </c>
    </row>
    <row r="209" spans="1:8" ht="15.75" customHeight="1" x14ac:dyDescent="0.2">
      <c r="A209">
        <v>6410405766</v>
      </c>
      <c r="B209" t="s">
        <v>790</v>
      </c>
      <c r="C209" t="s">
        <v>791</v>
      </c>
      <c r="D209" t="str">
        <f t="shared" si="3"/>
        <v>นายฐิติวัชร์  โสมจันทร์</v>
      </c>
      <c r="E209" t="s">
        <v>832</v>
      </c>
      <c r="F209" t="s">
        <v>910</v>
      </c>
      <c r="G209" t="str">
        <f>VLOOKUP(A209,ฝึกงาน!$A:$C,2,FALSE)</f>
        <v>เขตรักษาพันธุ์สัตว์ป่าเชียงดาว</v>
      </c>
      <c r="H209" t="str">
        <f>VLOOKUP(A209,ฝึกงาน!$A:$C,3,FALSE)</f>
        <v>20 เมษายน .- 20 พฤษภาคม 2567</v>
      </c>
    </row>
    <row r="210" spans="1:8" ht="15.75" customHeight="1" x14ac:dyDescent="0.2">
      <c r="A210">
        <v>6410405782</v>
      </c>
      <c r="B210" t="s">
        <v>792</v>
      </c>
      <c r="C210" t="s">
        <v>793</v>
      </c>
      <c r="D210" t="str">
        <f t="shared" si="3"/>
        <v>นายทิตติ  ศรีกฤษณ์</v>
      </c>
      <c r="E210" t="s">
        <v>832</v>
      </c>
      <c r="F210" t="s">
        <v>918</v>
      </c>
      <c r="G210" t="str">
        <f>VLOOKUP(A210,ฝึกงาน!$A:$C,2,FALSE)</f>
        <v>ฝ่ายเครื่องมือและวิจัยทางวิทยาศาสตร์</v>
      </c>
      <c r="H210" t="str">
        <f>VLOOKUP(A210,ฝึกงาน!$A:$C,3,FALSE)</f>
        <v>6 - 27 พฤศจิกายน 2566</v>
      </c>
    </row>
    <row r="211" spans="1:8" ht="15.75" customHeight="1" x14ac:dyDescent="0.2">
      <c r="A211">
        <v>6410405791</v>
      </c>
      <c r="B211" t="s">
        <v>794</v>
      </c>
      <c r="C211" t="s">
        <v>795</v>
      </c>
      <c r="D211" t="str">
        <f t="shared" si="3"/>
        <v>นายธนากร  พัชรินทร์กุล</v>
      </c>
      <c r="E211" t="s">
        <v>832</v>
      </c>
      <c r="F211" t="s">
        <v>918</v>
      </c>
      <c r="G211" t="e">
        <f>VLOOKUP(A211,ฝึกงาน!$A:$C,2,FALSE)</f>
        <v>#N/A</v>
      </c>
      <c r="H211" t="e">
        <f>VLOOKUP(A211,ฝึกงาน!$A:$C,3,FALSE)</f>
        <v>#N/A</v>
      </c>
    </row>
    <row r="212" spans="1:8" ht="15.75" customHeight="1" x14ac:dyDescent="0.2">
      <c r="A212">
        <v>6410405804</v>
      </c>
      <c r="B212" t="s">
        <v>796</v>
      </c>
      <c r="C212" t="s">
        <v>797</v>
      </c>
      <c r="D212" t="str">
        <f t="shared" si="3"/>
        <v>นายธัญวุฒิ  มูลน้อย</v>
      </c>
      <c r="E212" t="s">
        <v>832</v>
      </c>
      <c r="F212" t="s">
        <v>911</v>
      </c>
      <c r="G212" t="e">
        <f>VLOOKUP(A212,ฝึกงาน!$A:$C,2,FALSE)</f>
        <v>#N/A</v>
      </c>
      <c r="H212" t="e">
        <f>VLOOKUP(A212,ฝึกงาน!$A:$C,3,FALSE)</f>
        <v>#N/A</v>
      </c>
    </row>
    <row r="213" spans="1:8" ht="15.75" customHeight="1" x14ac:dyDescent="0.2">
      <c r="A213">
        <v>6410405812</v>
      </c>
      <c r="B213" t="s">
        <v>798</v>
      </c>
      <c r="C213" t="s">
        <v>799</v>
      </c>
      <c r="D213" t="str">
        <f t="shared" si="3"/>
        <v>นางสาวธาราธร  มั่นสุวรรณ</v>
      </c>
      <c r="E213" t="s">
        <v>832</v>
      </c>
      <c r="F213" t="s">
        <v>911</v>
      </c>
      <c r="G213" t="str">
        <f>VLOOKUP(A213,ฝึกงาน!$A:$C,2,FALSE)</f>
        <v>ฝ่ายเครื่องมือและวิจัยทางวิทยาศาสตร์</v>
      </c>
      <c r="H213" t="str">
        <f>VLOOKUP(A213,ฝึกงาน!$A:$C,3,FALSE)</f>
        <v>6 - 27 พฤศจิกายน 2566</v>
      </c>
    </row>
    <row r="214" spans="1:8" ht="15.75" customHeight="1" x14ac:dyDescent="0.2">
      <c r="A214">
        <v>6410405821</v>
      </c>
      <c r="B214" t="s">
        <v>800</v>
      </c>
      <c r="C214" t="s">
        <v>801</v>
      </c>
      <c r="D214" t="str">
        <f t="shared" si="3"/>
        <v>นางสาวนพรัตน์  เอกพานิช</v>
      </c>
      <c r="E214" t="s">
        <v>832</v>
      </c>
      <c r="F214" t="s">
        <v>911</v>
      </c>
      <c r="G214" t="str">
        <f>VLOOKUP(A214,ฝึกงาน!$A:$C,2,FALSE)</f>
        <v>โรงพยาบาลสัตว์ มหาวิทยาลัยเกษตรศาสตร์บางเขน</v>
      </c>
      <c r="H214" t="str">
        <f>VLOOKUP(A214,ฝึกงาน!$A:$C,3,FALSE)</f>
        <v>1 - 30 เมษายน 2567</v>
      </c>
    </row>
    <row r="215" spans="1:8" ht="15.75" customHeight="1" x14ac:dyDescent="0.2">
      <c r="A215">
        <v>6410405839</v>
      </c>
      <c r="B215" t="s">
        <v>802</v>
      </c>
      <c r="C215" t="s">
        <v>803</v>
      </c>
      <c r="D215" t="str">
        <f t="shared" si="3"/>
        <v>นางสาวนันทิชา  สิทธิ</v>
      </c>
      <c r="E215" t="s">
        <v>832</v>
      </c>
      <c r="F215" t="s">
        <v>911</v>
      </c>
      <c r="G215" t="e">
        <f>VLOOKUP(A215,ฝึกงาน!$A:$C,2,FALSE)</f>
        <v>#N/A</v>
      </c>
      <c r="H215" t="e">
        <f>VLOOKUP(A215,ฝึกงาน!$A:$C,3,FALSE)</f>
        <v>#N/A</v>
      </c>
    </row>
    <row r="216" spans="1:8" ht="15.75" customHeight="1" x14ac:dyDescent="0.2">
      <c r="A216">
        <v>6410405847</v>
      </c>
      <c r="B216" t="s">
        <v>804</v>
      </c>
      <c r="C216" t="s">
        <v>805</v>
      </c>
      <c r="D216" t="str">
        <f t="shared" si="3"/>
        <v>นางสาวน่านฟ้า  เนียมสุวรรณ์</v>
      </c>
      <c r="E216" t="s">
        <v>832</v>
      </c>
      <c r="F216" t="s">
        <v>911</v>
      </c>
      <c r="G216" t="str">
        <f>VLOOKUP(A216,ฝึกงาน!$A:$C,2,FALSE)</f>
        <v>พิพิธภัณฑ์ธรรมชาติวิทยา/พิพิธภัณฑ์สัตววิทยา ภาควิชาสัตววิทยา คณะวิทยาศาสตร์ มก.</v>
      </c>
      <c r="H216" t="str">
        <f>VLOOKUP(A216,ฝึกงาน!$A:$C,3,FALSE)</f>
        <v>22 เมษายน - 21 พฤษภาคม 2567/29 ตุลาคม 2566 - 6 มีนาคม 2567</v>
      </c>
    </row>
    <row r="217" spans="1:8" ht="15.75" customHeight="1" x14ac:dyDescent="0.2">
      <c r="A217">
        <v>6410405855</v>
      </c>
      <c r="B217" t="s">
        <v>806</v>
      </c>
      <c r="C217" t="s">
        <v>807</v>
      </c>
      <c r="D217" t="str">
        <f t="shared" si="3"/>
        <v>นางสาวนุชนาฎ  สุริยันต์</v>
      </c>
      <c r="E217" t="s">
        <v>832</v>
      </c>
      <c r="F217" t="s">
        <v>911</v>
      </c>
      <c r="G217" t="str">
        <f>VLOOKUP(A217,ฝึกงาน!$A:$C,2,FALSE)</f>
        <v>โรงพยาบาลสัตว์ มหาวิทยาลัยเกษตรศาสตร์บางเขน/พิพิธภัณฑ์สัตววิทยา ภาควิชาสัตววิทยา คณะวิทยาศาสตร์ มก.</v>
      </c>
      <c r="H217" t="str">
        <f>VLOOKUP(A217,ฝึกงาน!$A:$C,3,FALSE)</f>
        <v>1-30 เมษายน 2567/29 ตุลาคม 2566 - 6 มีนาคม 2567</v>
      </c>
    </row>
    <row r="218" spans="1:8" ht="15.75" customHeight="1" x14ac:dyDescent="0.2">
      <c r="A218">
        <v>6410405863</v>
      </c>
      <c r="B218" t="s">
        <v>808</v>
      </c>
      <c r="C218" t="s">
        <v>809</v>
      </c>
      <c r="D218" t="str">
        <f t="shared" si="3"/>
        <v>นางสาวบุญญาณี  พลอยแหวน</v>
      </c>
      <c r="E218" t="s">
        <v>832</v>
      </c>
      <c r="F218" t="s">
        <v>903</v>
      </c>
      <c r="G218" t="e">
        <f>VLOOKUP(A218,ฝึกงาน!$A:$C,2,FALSE)</f>
        <v>#N/A</v>
      </c>
      <c r="H218" t="e">
        <f>VLOOKUP(A218,ฝึกงาน!$A:$C,3,FALSE)</f>
        <v>#N/A</v>
      </c>
    </row>
    <row r="219" spans="1:8" ht="15.75" customHeight="1" x14ac:dyDescent="0.2">
      <c r="A219">
        <v>6410405880</v>
      </c>
      <c r="B219" t="s">
        <v>810</v>
      </c>
      <c r="C219" t="s">
        <v>811</v>
      </c>
      <c r="D219" t="str">
        <f t="shared" si="3"/>
        <v>นายปุญญพัฒน์  พันหอม</v>
      </c>
      <c r="E219" t="s">
        <v>832</v>
      </c>
      <c r="F219" t="s">
        <v>903</v>
      </c>
      <c r="G219" t="str">
        <f>VLOOKUP(A219,ฝึกงาน!$A:$C,2,FALSE)</f>
        <v>สถาบันคชบาลแห่งชาติ ในพระอุปถัมภ์ฯ (ศูนย์อนุรักษ์ช้างไทย)</v>
      </c>
      <c r="H219" t="str">
        <f>VLOOKUP(A219,ฝึกงาน!$A:$C,3,FALSE)</f>
        <v>22 เมษายน - 12 พฤษภาคม 2567</v>
      </c>
    </row>
    <row r="220" spans="1:8" ht="15.75" customHeight="1" x14ac:dyDescent="0.2">
      <c r="A220">
        <v>6410405898</v>
      </c>
      <c r="B220" t="s">
        <v>812</v>
      </c>
      <c r="C220" t="s">
        <v>813</v>
      </c>
      <c r="D220" t="str">
        <f t="shared" si="3"/>
        <v>นางสาวพิมพ์ดารินดร์  ว่องธนากิจ</v>
      </c>
      <c r="E220" t="s">
        <v>832</v>
      </c>
      <c r="F220" t="s">
        <v>903</v>
      </c>
      <c r="G220" t="e">
        <f>VLOOKUP(A220,ฝึกงาน!$A:$C,2,FALSE)</f>
        <v>#N/A</v>
      </c>
      <c r="H220" t="e">
        <f>VLOOKUP(A220,ฝึกงาน!$A:$C,3,FALSE)</f>
        <v>#N/A</v>
      </c>
    </row>
    <row r="221" spans="1:8" ht="15.75" customHeight="1" x14ac:dyDescent="0.2">
      <c r="A221">
        <v>6410405901</v>
      </c>
      <c r="B221" t="s">
        <v>814</v>
      </c>
      <c r="C221" t="s">
        <v>815</v>
      </c>
      <c r="D221" t="str">
        <f t="shared" si="3"/>
        <v>นางสาวภควดี  พรหมพานิช</v>
      </c>
      <c r="E221" t="s">
        <v>832</v>
      </c>
      <c r="F221" t="s">
        <v>1289</v>
      </c>
      <c r="G221" t="str">
        <f>VLOOKUP(A221,ฝึกงาน!$A:$C,2,FALSE)</f>
        <v>ศูนย์สังขวิทยาประยุกต์ ภาคเวชศาวตร์สังคมเเละสิ่งเเวดล้อม</v>
      </c>
      <c r="H221" t="str">
        <f>VLOOKUP(A221,ฝึกงาน!$A:$C,3,FALSE)</f>
        <v>22 เมษายน - 16 พฤษภาคม 2567</v>
      </c>
    </row>
    <row r="222" spans="1:8" ht="15.75" customHeight="1" x14ac:dyDescent="0.2">
      <c r="A222">
        <v>6410405944</v>
      </c>
      <c r="B222" t="s">
        <v>816</v>
      </c>
      <c r="C222" t="s">
        <v>817</v>
      </c>
      <c r="D222" t="str">
        <f t="shared" si="3"/>
        <v>นายวศิน  กันสาด</v>
      </c>
      <c r="E222" t="s">
        <v>832</v>
      </c>
      <c r="F222" t="s">
        <v>913</v>
      </c>
      <c r="G222" t="e">
        <f>VLOOKUP(A222,ฝึกงาน!$A:$C,2,FALSE)</f>
        <v>#N/A</v>
      </c>
      <c r="H222" t="e">
        <f>VLOOKUP(A222,ฝึกงาน!$A:$C,3,FALSE)</f>
        <v>#N/A</v>
      </c>
    </row>
    <row r="223" spans="1:8" ht="15.75" customHeight="1" x14ac:dyDescent="0.2">
      <c r="A223">
        <v>6410405952</v>
      </c>
      <c r="B223" t="s">
        <v>818</v>
      </c>
      <c r="C223" t="s">
        <v>819</v>
      </c>
      <c r="D223" t="str">
        <f t="shared" si="3"/>
        <v>นางสาวศรวณีย์  ทอดแสน</v>
      </c>
      <c r="E223" t="s">
        <v>832</v>
      </c>
      <c r="F223" t="s">
        <v>913</v>
      </c>
      <c r="G223" t="str">
        <f>VLOOKUP(A223,ฝึกงาน!$A:$C,2,FALSE)</f>
        <v>เขตรักษาพันธุ์สัตว์ป่าเชียงดาว</v>
      </c>
      <c r="H223" t="str">
        <f>VLOOKUP(A223,ฝึกงาน!$A:$C,3,FALSE)</f>
        <v>20 เมษายน .- 20 พฤษภาคม 2567</v>
      </c>
    </row>
    <row r="224" spans="1:8" ht="15.75" customHeight="1" x14ac:dyDescent="0.2">
      <c r="A224">
        <v>6410405961</v>
      </c>
      <c r="B224" t="s">
        <v>820</v>
      </c>
      <c r="C224" t="s">
        <v>821</v>
      </c>
      <c r="D224" t="str">
        <f t="shared" si="3"/>
        <v>นางสาวศศิธร  บัญญัติศิลป์</v>
      </c>
      <c r="E224" t="s">
        <v>832</v>
      </c>
      <c r="F224" t="s">
        <v>913</v>
      </c>
      <c r="G224" t="e">
        <f>VLOOKUP(A224,ฝึกงาน!$A:$C,2,FALSE)</f>
        <v>#N/A</v>
      </c>
      <c r="H224" t="e">
        <f>VLOOKUP(A224,ฝึกงาน!$A:$C,3,FALSE)</f>
        <v>#N/A</v>
      </c>
    </row>
    <row r="225" spans="1:8" ht="15.75" customHeight="1" x14ac:dyDescent="0.2">
      <c r="A225">
        <v>6410405979</v>
      </c>
      <c r="B225" t="s">
        <v>822</v>
      </c>
      <c r="C225" t="s">
        <v>823</v>
      </c>
      <c r="D225" t="str">
        <f t="shared" si="3"/>
        <v>นายศุภณัฐ  ปี่บัว</v>
      </c>
      <c r="E225" t="s">
        <v>832</v>
      </c>
      <c r="F225" t="s">
        <v>913</v>
      </c>
      <c r="G225" t="str">
        <f>VLOOKUP(A225,ฝึกงาน!$A:$C,2,FALSE)</f>
        <v>โรงพยาบาลสัตว์ มหาวิทยาลัยเกษตรศาสตร์ บางเขน</v>
      </c>
      <c r="H225" t="str">
        <f>VLOOKUP(A225,ฝึกงาน!$A:$C,3,FALSE)</f>
        <v>1 - 30 เมษายน 2567</v>
      </c>
    </row>
    <row r="226" spans="1:8" ht="15.75" customHeight="1" x14ac:dyDescent="0.2">
      <c r="A226">
        <v>6410405987</v>
      </c>
      <c r="B226" t="s">
        <v>477</v>
      </c>
      <c r="C226" t="s">
        <v>824</v>
      </c>
      <c r="D226" t="str">
        <f t="shared" si="3"/>
        <v>นายสุรพัศ  ตันตะโยธิน</v>
      </c>
      <c r="E226" t="s">
        <v>832</v>
      </c>
      <c r="F226" t="s">
        <v>1172</v>
      </c>
      <c r="G226" t="str">
        <f>VLOOKUP(A226,ฝึกงาน!$A:$C,2,FALSE)</f>
        <v>เขตรักษาพันธุ์สัตว์ป่าเชียงดาว</v>
      </c>
      <c r="H226" t="str">
        <f>VLOOKUP(A226,ฝึกงาน!$A:$C,3,FALSE)</f>
        <v>20 เมษายน .- 20 พฤษภาคม 2567</v>
      </c>
    </row>
    <row r="227" spans="1:8" ht="15.75" customHeight="1" x14ac:dyDescent="0.2">
      <c r="A227">
        <v>6410405995</v>
      </c>
      <c r="B227" t="s">
        <v>825</v>
      </c>
      <c r="C227" t="s">
        <v>826</v>
      </c>
      <c r="D227" t="str">
        <f t="shared" si="3"/>
        <v>นางสาวอมลรดา  ทองโปร่ง</v>
      </c>
      <c r="E227" t="s">
        <v>832</v>
      </c>
      <c r="F227" t="s">
        <v>1172</v>
      </c>
      <c r="G227" t="e">
        <f>VLOOKUP(A227,ฝึกงาน!$A:$C,2,FALSE)</f>
        <v>#N/A</v>
      </c>
      <c r="H227" t="e">
        <f>VLOOKUP(A227,ฝึกงาน!$A:$C,3,FALSE)</f>
        <v>#N/A</v>
      </c>
    </row>
    <row r="228" spans="1:8" ht="15.75" customHeight="1" x14ac:dyDescent="0.2">
      <c r="A228">
        <v>6410406002</v>
      </c>
      <c r="B228" t="s">
        <v>827</v>
      </c>
      <c r="C228" t="s">
        <v>828</v>
      </c>
      <c r="D228" t="str">
        <f t="shared" si="3"/>
        <v>นางสาวอรพรรณ  ปลื้มผล</v>
      </c>
      <c r="E228" t="s">
        <v>832</v>
      </c>
      <c r="F228" t="s">
        <v>1290</v>
      </c>
      <c r="G228" t="str">
        <f>VLOOKUP(A228,ฝึกงาน!$A:$C,2,FALSE)</f>
        <v>ศูนย์สังขวิทยาประยุกต์ ภาคเวชศาวตร์สังคมเเละสิ่งเเวดล้อม</v>
      </c>
      <c r="H228" t="str">
        <f>VLOOKUP(A228,ฝึกงาน!$A:$C,3,FALSE)</f>
        <v>22 เมษายน - 16 พฤษภาคม 2567</v>
      </c>
    </row>
    <row r="229" spans="1:8" ht="15.75" customHeight="1" x14ac:dyDescent="0.2">
      <c r="A229">
        <v>6410406011</v>
      </c>
      <c r="B229" t="s">
        <v>829</v>
      </c>
      <c r="C229" t="s">
        <v>830</v>
      </c>
      <c r="D229" t="str">
        <f t="shared" si="3"/>
        <v>นางสาวอัจจิมาธร  ยมพาลไพ่</v>
      </c>
      <c r="E229" t="s">
        <v>832</v>
      </c>
      <c r="F229" t="s">
        <v>1290</v>
      </c>
      <c r="G229" t="str">
        <f>VLOOKUP(A229,ฝึกงาน!$A:$C,2,FALSE)</f>
        <v>ศูนย์สังขวิทยาประยุกต์ ภาคเวชศาวตร์สังคมเเละสิ่งเเวดล้อม</v>
      </c>
      <c r="H229" t="str">
        <f>VLOOKUP(A229,ฝึกงาน!$A:$C,3,FALSE)</f>
        <v>22 เมษายน - 16 พฤษภาคม 2567</v>
      </c>
    </row>
    <row r="230" spans="1:8" ht="15.75" customHeight="1" x14ac:dyDescent="0.2">
      <c r="A230">
        <v>6510401088</v>
      </c>
      <c r="B230" t="s">
        <v>996</v>
      </c>
      <c r="C230" t="s">
        <v>997</v>
      </c>
      <c r="D230" t="str">
        <f t="shared" si="3"/>
        <v>นางสาวกฤตินี  แซ่หวง</v>
      </c>
      <c r="E230" t="s">
        <v>831</v>
      </c>
      <c r="F230" t="s">
        <v>1076</v>
      </c>
      <c r="G230" t="e">
        <f>VLOOKUP(A230,ฝึกงาน!$A:$C,2,FALSE)</f>
        <v>#N/A</v>
      </c>
      <c r="H230" t="e">
        <f>VLOOKUP(A230,ฝึกงาน!$A:$C,3,FALSE)</f>
        <v>#N/A</v>
      </c>
    </row>
    <row r="231" spans="1:8" ht="15.75" customHeight="1" x14ac:dyDescent="0.2">
      <c r="A231">
        <v>6510401096</v>
      </c>
      <c r="B231" t="s">
        <v>998</v>
      </c>
      <c r="C231" t="s">
        <v>999</v>
      </c>
      <c r="D231" t="str">
        <f t="shared" si="3"/>
        <v>นายจิตกร  สาบุตร</v>
      </c>
      <c r="E231" t="s">
        <v>831</v>
      </c>
      <c r="F231" t="s">
        <v>1076</v>
      </c>
      <c r="G231" t="e">
        <f>VLOOKUP(A231,ฝึกงาน!$A:$C,2,FALSE)</f>
        <v>#N/A</v>
      </c>
      <c r="H231" t="e">
        <f>VLOOKUP(A231,ฝึกงาน!$A:$C,3,FALSE)</f>
        <v>#N/A</v>
      </c>
    </row>
    <row r="232" spans="1:8" ht="15.75" customHeight="1" x14ac:dyDescent="0.2">
      <c r="A232">
        <v>6510401100</v>
      </c>
      <c r="B232" t="s">
        <v>1000</v>
      </c>
      <c r="C232" t="s">
        <v>1001</v>
      </c>
      <c r="D232" t="str">
        <f t="shared" si="3"/>
        <v>นายจิระกุล  จิตหาญ</v>
      </c>
      <c r="E232" t="s">
        <v>831</v>
      </c>
      <c r="F232" t="s">
        <v>1076</v>
      </c>
      <c r="G232" t="e">
        <f>VLOOKUP(A232,ฝึกงาน!$A:$C,2,FALSE)</f>
        <v>#N/A</v>
      </c>
      <c r="H232" t="e">
        <f>VLOOKUP(A232,ฝึกงาน!$A:$C,3,FALSE)</f>
        <v>#N/A</v>
      </c>
    </row>
    <row r="233" spans="1:8" ht="15.75" customHeight="1" x14ac:dyDescent="0.2">
      <c r="A233">
        <v>6510401118</v>
      </c>
      <c r="B233" t="s">
        <v>1002</v>
      </c>
      <c r="C233" t="s">
        <v>1003</v>
      </c>
      <c r="D233" t="str">
        <f t="shared" si="3"/>
        <v>นางสาวจุฑาทิพย์  จันทร์สุดา</v>
      </c>
      <c r="E233" t="s">
        <v>831</v>
      </c>
      <c r="F233" t="s">
        <v>1076</v>
      </c>
      <c r="G233" t="e">
        <f>VLOOKUP(A233,ฝึกงาน!$A:$C,2,FALSE)</f>
        <v>#N/A</v>
      </c>
      <c r="H233" t="e">
        <f>VLOOKUP(A233,ฝึกงาน!$A:$C,3,FALSE)</f>
        <v>#N/A</v>
      </c>
    </row>
    <row r="234" spans="1:8" ht="15.75" customHeight="1" x14ac:dyDescent="0.2">
      <c r="A234">
        <v>6510401126</v>
      </c>
      <c r="B234" t="s">
        <v>1004</v>
      </c>
      <c r="C234" t="s">
        <v>1005</v>
      </c>
      <c r="D234" t="str">
        <f t="shared" si="3"/>
        <v>นางสาวชามาวีร์  สว่างไพร</v>
      </c>
      <c r="E234" t="s">
        <v>831</v>
      </c>
      <c r="F234" t="s">
        <v>1076</v>
      </c>
      <c r="G234" t="e">
        <f>VLOOKUP(A234,ฝึกงาน!$A:$C,2,FALSE)</f>
        <v>#N/A</v>
      </c>
      <c r="H234" t="e">
        <f>VLOOKUP(A234,ฝึกงาน!$A:$C,3,FALSE)</f>
        <v>#N/A</v>
      </c>
    </row>
    <row r="235" spans="1:8" ht="15.75" customHeight="1" x14ac:dyDescent="0.2">
      <c r="A235">
        <v>6510401134</v>
      </c>
      <c r="B235" t="s">
        <v>1006</v>
      </c>
      <c r="C235" t="s">
        <v>1007</v>
      </c>
      <c r="D235" t="str">
        <f t="shared" si="3"/>
        <v>นางสาวโชติกา  นวนวิลัย</v>
      </c>
      <c r="E235" t="s">
        <v>831</v>
      </c>
      <c r="F235" t="s">
        <v>1076</v>
      </c>
      <c r="G235" t="e">
        <f>VLOOKUP(A235,ฝึกงาน!$A:$C,2,FALSE)</f>
        <v>#N/A</v>
      </c>
      <c r="H235" t="e">
        <f>VLOOKUP(A235,ฝึกงาน!$A:$C,3,FALSE)</f>
        <v>#N/A</v>
      </c>
    </row>
    <row r="236" spans="1:8" ht="15.75" customHeight="1" x14ac:dyDescent="0.2">
      <c r="A236">
        <v>6510401142</v>
      </c>
      <c r="B236" t="s">
        <v>1008</v>
      </c>
      <c r="C236" t="s">
        <v>1009</v>
      </c>
      <c r="D236" t="str">
        <f t="shared" si="3"/>
        <v>นายฐิติกร  แท่นทอง</v>
      </c>
      <c r="E236" t="s">
        <v>831</v>
      </c>
      <c r="F236" t="s">
        <v>1077</v>
      </c>
      <c r="G236" t="e">
        <f>VLOOKUP(A236,ฝึกงาน!$A:$C,2,FALSE)</f>
        <v>#N/A</v>
      </c>
      <c r="H236" t="e">
        <f>VLOOKUP(A236,ฝึกงาน!$A:$C,3,FALSE)</f>
        <v>#N/A</v>
      </c>
    </row>
    <row r="237" spans="1:8" ht="15.75" customHeight="1" x14ac:dyDescent="0.2">
      <c r="A237">
        <v>6510401151</v>
      </c>
      <c r="B237" t="s">
        <v>1010</v>
      </c>
      <c r="C237" t="s">
        <v>1011</v>
      </c>
      <c r="D237" t="str">
        <f t="shared" si="3"/>
        <v>นางสาวณัฐชนน  สวนมะลิ</v>
      </c>
      <c r="E237" t="s">
        <v>831</v>
      </c>
      <c r="F237" t="s">
        <v>1077</v>
      </c>
      <c r="G237" t="e">
        <f>VLOOKUP(A237,ฝึกงาน!$A:$C,2,FALSE)</f>
        <v>#N/A</v>
      </c>
      <c r="H237" t="e">
        <f>VLOOKUP(A237,ฝึกงาน!$A:$C,3,FALSE)</f>
        <v>#N/A</v>
      </c>
    </row>
    <row r="238" spans="1:8" ht="15.75" customHeight="1" x14ac:dyDescent="0.2">
      <c r="A238">
        <v>6510401169</v>
      </c>
      <c r="B238" t="s">
        <v>1012</v>
      </c>
      <c r="C238" t="s">
        <v>1013</v>
      </c>
      <c r="D238" t="str">
        <f t="shared" si="3"/>
        <v>นางสาวณัฐมน  กิ้มสวัสดิ์</v>
      </c>
      <c r="E238" t="s">
        <v>831</v>
      </c>
      <c r="F238" t="s">
        <v>1078</v>
      </c>
      <c r="G238" t="e">
        <f>VLOOKUP(A238,ฝึกงาน!$A:$C,2,FALSE)</f>
        <v>#N/A</v>
      </c>
      <c r="H238" t="e">
        <f>VLOOKUP(A238,ฝึกงาน!$A:$C,3,FALSE)</f>
        <v>#N/A</v>
      </c>
    </row>
    <row r="239" spans="1:8" ht="15.75" customHeight="1" x14ac:dyDescent="0.2">
      <c r="A239">
        <v>6510401177</v>
      </c>
      <c r="B239" t="s">
        <v>1014</v>
      </c>
      <c r="C239" t="s">
        <v>1015</v>
      </c>
      <c r="D239" t="str">
        <f t="shared" si="3"/>
        <v>นางสาวณัฐริกา  บุญราศรี</v>
      </c>
      <c r="E239" t="s">
        <v>831</v>
      </c>
      <c r="F239" t="s">
        <v>1078</v>
      </c>
      <c r="G239" t="e">
        <f>VLOOKUP(A239,ฝึกงาน!$A:$C,2,FALSE)</f>
        <v>#N/A</v>
      </c>
      <c r="H239" t="e">
        <f>VLOOKUP(A239,ฝึกงาน!$A:$C,3,FALSE)</f>
        <v>#N/A</v>
      </c>
    </row>
    <row r="240" spans="1:8" ht="15.75" customHeight="1" x14ac:dyDescent="0.2">
      <c r="A240">
        <v>6510401185</v>
      </c>
      <c r="B240" t="s">
        <v>1016</v>
      </c>
      <c r="C240" t="s">
        <v>1017</v>
      </c>
      <c r="D240" t="str">
        <f t="shared" si="3"/>
        <v>นางสาวณัฐวัฒน์  ศรีประเสริฐ</v>
      </c>
      <c r="E240" t="s">
        <v>831</v>
      </c>
      <c r="F240" t="s">
        <v>1078</v>
      </c>
      <c r="G240" t="e">
        <f>VLOOKUP(A240,ฝึกงาน!$A:$C,2,FALSE)</f>
        <v>#N/A</v>
      </c>
      <c r="H240" t="e">
        <f>VLOOKUP(A240,ฝึกงาน!$A:$C,3,FALSE)</f>
        <v>#N/A</v>
      </c>
    </row>
    <row r="241" spans="1:8" ht="15.75" customHeight="1" x14ac:dyDescent="0.2">
      <c r="A241">
        <v>6510401193</v>
      </c>
      <c r="B241" t="s">
        <v>1018</v>
      </c>
      <c r="C241" t="s">
        <v>1019</v>
      </c>
      <c r="D241" t="str">
        <f t="shared" si="3"/>
        <v>นางสาวดลนภา  ลิมปิจำนงค์</v>
      </c>
      <c r="E241" t="s">
        <v>831</v>
      </c>
      <c r="F241" t="s">
        <v>1079</v>
      </c>
      <c r="G241" t="e">
        <f>VLOOKUP(A241,ฝึกงาน!$A:$C,2,FALSE)</f>
        <v>#N/A</v>
      </c>
      <c r="H241" t="e">
        <f>VLOOKUP(A241,ฝึกงาน!$A:$C,3,FALSE)</f>
        <v>#N/A</v>
      </c>
    </row>
    <row r="242" spans="1:8" ht="15.75" customHeight="1" x14ac:dyDescent="0.2">
      <c r="A242">
        <v>6510401207</v>
      </c>
      <c r="B242" t="s">
        <v>1020</v>
      </c>
      <c r="C242" t="s">
        <v>1021</v>
      </c>
      <c r="D242" t="str">
        <f t="shared" si="3"/>
        <v>นางสาวทัดดาว  ดาราดิลก</v>
      </c>
      <c r="E242" t="s">
        <v>831</v>
      </c>
      <c r="F242" t="s">
        <v>1079</v>
      </c>
      <c r="G242" t="e">
        <f>VLOOKUP(A242,ฝึกงาน!$A:$C,2,FALSE)</f>
        <v>#N/A</v>
      </c>
      <c r="H242" t="e">
        <f>VLOOKUP(A242,ฝึกงาน!$A:$C,3,FALSE)</f>
        <v>#N/A</v>
      </c>
    </row>
    <row r="243" spans="1:8" ht="15.75" customHeight="1" x14ac:dyDescent="0.2">
      <c r="A243">
        <v>6510401215</v>
      </c>
      <c r="B243" t="s">
        <v>767</v>
      </c>
      <c r="C243" t="s">
        <v>1022</v>
      </c>
      <c r="D243" t="str">
        <f t="shared" si="3"/>
        <v>นายธนโชติ  บุญมาก</v>
      </c>
      <c r="E243" t="s">
        <v>831</v>
      </c>
      <c r="F243" t="s">
        <v>1079</v>
      </c>
      <c r="G243" t="e">
        <f>VLOOKUP(A243,ฝึกงาน!$A:$C,2,FALSE)</f>
        <v>#N/A</v>
      </c>
      <c r="H243" t="e">
        <f>VLOOKUP(A243,ฝึกงาน!$A:$C,3,FALSE)</f>
        <v>#N/A</v>
      </c>
    </row>
    <row r="244" spans="1:8" ht="15.75" customHeight="1" x14ac:dyDescent="0.2">
      <c r="A244">
        <v>6510401223</v>
      </c>
      <c r="B244" t="s">
        <v>1023</v>
      </c>
      <c r="C244" t="s">
        <v>1024</v>
      </c>
      <c r="D244" t="str">
        <f t="shared" si="3"/>
        <v>นายธนิก  อัศยเผ่า</v>
      </c>
      <c r="E244" t="s">
        <v>831</v>
      </c>
      <c r="F244" t="s">
        <v>1080</v>
      </c>
      <c r="G244" t="e">
        <f>VLOOKUP(A244,ฝึกงาน!$A:$C,2,FALSE)</f>
        <v>#N/A</v>
      </c>
      <c r="H244" t="e">
        <f>VLOOKUP(A244,ฝึกงาน!$A:$C,3,FALSE)</f>
        <v>#N/A</v>
      </c>
    </row>
    <row r="245" spans="1:8" ht="15.75" customHeight="1" x14ac:dyDescent="0.2">
      <c r="A245">
        <v>6510401231</v>
      </c>
      <c r="B245" t="s">
        <v>1025</v>
      </c>
      <c r="C245" t="s">
        <v>1026</v>
      </c>
      <c r="D245" t="str">
        <f t="shared" si="3"/>
        <v>นางสาวธัญชนก  งามศิลป์</v>
      </c>
      <c r="E245" t="s">
        <v>831</v>
      </c>
      <c r="F245" t="s">
        <v>1080</v>
      </c>
      <c r="G245" t="e">
        <f>VLOOKUP(A245,ฝึกงาน!$A:$C,2,FALSE)</f>
        <v>#N/A</v>
      </c>
      <c r="H245" t="e">
        <f>VLOOKUP(A245,ฝึกงาน!$A:$C,3,FALSE)</f>
        <v>#N/A</v>
      </c>
    </row>
    <row r="246" spans="1:8" ht="15.75" customHeight="1" x14ac:dyDescent="0.2">
      <c r="A246">
        <v>6510401240</v>
      </c>
      <c r="B246" t="s">
        <v>1027</v>
      </c>
      <c r="C246" t="s">
        <v>1028</v>
      </c>
      <c r="D246" t="str">
        <f t="shared" si="3"/>
        <v>นางสาวธารีรัตน์  สิริเวชโยธิน</v>
      </c>
      <c r="E246" t="s">
        <v>831</v>
      </c>
      <c r="F246" t="s">
        <v>1080</v>
      </c>
      <c r="G246" t="e">
        <f>VLOOKUP(A246,ฝึกงาน!$A:$C,2,FALSE)</f>
        <v>#N/A</v>
      </c>
      <c r="H246" t="e">
        <f>VLOOKUP(A246,ฝึกงาน!$A:$C,3,FALSE)</f>
        <v>#N/A</v>
      </c>
    </row>
    <row r="247" spans="1:8" ht="15.75" customHeight="1" x14ac:dyDescent="0.2">
      <c r="A247">
        <v>6510401258</v>
      </c>
      <c r="B247" t="s">
        <v>1029</v>
      </c>
      <c r="C247" t="s">
        <v>1030</v>
      </c>
      <c r="D247" t="str">
        <f t="shared" si="3"/>
        <v>นายนนทพัทธ์  ผลใหญ่</v>
      </c>
      <c r="E247" t="s">
        <v>831</v>
      </c>
      <c r="F247" t="s">
        <v>1081</v>
      </c>
      <c r="G247" t="e">
        <f>VLOOKUP(A247,ฝึกงาน!$A:$C,2,FALSE)</f>
        <v>#N/A</v>
      </c>
      <c r="H247" t="e">
        <f>VLOOKUP(A247,ฝึกงาน!$A:$C,3,FALSE)</f>
        <v>#N/A</v>
      </c>
    </row>
    <row r="248" spans="1:8" ht="15.75" customHeight="1" x14ac:dyDescent="0.2">
      <c r="A248">
        <v>6510401266</v>
      </c>
      <c r="B248" t="s">
        <v>1031</v>
      </c>
      <c r="C248" t="s">
        <v>1032</v>
      </c>
      <c r="D248" t="str">
        <f t="shared" si="3"/>
        <v>นางสาวนพมาศ  สุขอิ่ม</v>
      </c>
      <c r="E248" t="s">
        <v>831</v>
      </c>
      <c r="F248" t="s">
        <v>1081</v>
      </c>
      <c r="G248" t="e">
        <f>VLOOKUP(A248,ฝึกงาน!$A:$C,2,FALSE)</f>
        <v>#N/A</v>
      </c>
      <c r="H248" t="e">
        <f>VLOOKUP(A248,ฝึกงาน!$A:$C,3,FALSE)</f>
        <v>#N/A</v>
      </c>
    </row>
    <row r="249" spans="1:8" ht="15.75" customHeight="1" x14ac:dyDescent="0.2">
      <c r="A249">
        <v>6510401274</v>
      </c>
      <c r="B249" t="s">
        <v>1033</v>
      </c>
      <c r="C249" t="s">
        <v>1034</v>
      </c>
      <c r="D249" t="str">
        <f t="shared" si="3"/>
        <v>นางสาวนริศรา  สานเมนทา</v>
      </c>
      <c r="E249" t="s">
        <v>831</v>
      </c>
      <c r="F249" t="s">
        <v>1081</v>
      </c>
      <c r="G249" t="e">
        <f>VLOOKUP(A249,ฝึกงาน!$A:$C,2,FALSE)</f>
        <v>#N/A</v>
      </c>
      <c r="H249" t="e">
        <f>VLOOKUP(A249,ฝึกงาน!$A:$C,3,FALSE)</f>
        <v>#N/A</v>
      </c>
    </row>
    <row r="250" spans="1:8" ht="15.75" customHeight="1" x14ac:dyDescent="0.2">
      <c r="A250">
        <v>6510401282</v>
      </c>
      <c r="B250" t="s">
        <v>1035</v>
      </c>
      <c r="C250" t="s">
        <v>1036</v>
      </c>
      <c r="D250" t="str">
        <f t="shared" si="3"/>
        <v>นางสาวนิชาภา  อึ๊งเจริญ</v>
      </c>
      <c r="E250" t="s">
        <v>831</v>
      </c>
      <c r="F250" t="s">
        <v>1291</v>
      </c>
      <c r="G250" t="e">
        <f>VLOOKUP(A250,ฝึกงาน!$A:$C,2,FALSE)</f>
        <v>#N/A</v>
      </c>
      <c r="H250" t="e">
        <f>VLOOKUP(A250,ฝึกงาน!$A:$C,3,FALSE)</f>
        <v>#N/A</v>
      </c>
    </row>
    <row r="251" spans="1:8" ht="15.75" customHeight="1" x14ac:dyDescent="0.2">
      <c r="A251">
        <v>6510401291</v>
      </c>
      <c r="B251" t="s">
        <v>1037</v>
      </c>
      <c r="C251" t="s">
        <v>1038</v>
      </c>
      <c r="D251" t="str">
        <f t="shared" si="3"/>
        <v>นางสาวเบญญทิพย์  จิตชาญวิชัย</v>
      </c>
      <c r="E251" t="s">
        <v>831</v>
      </c>
      <c r="F251" t="s">
        <v>1291</v>
      </c>
      <c r="G251" t="e">
        <f>VLOOKUP(A251,ฝึกงาน!$A:$C,2,FALSE)</f>
        <v>#N/A</v>
      </c>
      <c r="H251" t="e">
        <f>VLOOKUP(A251,ฝึกงาน!$A:$C,3,FALSE)</f>
        <v>#N/A</v>
      </c>
    </row>
    <row r="252" spans="1:8" ht="15.75" customHeight="1" x14ac:dyDescent="0.2">
      <c r="A252">
        <v>6510401304</v>
      </c>
      <c r="B252" t="s">
        <v>1039</v>
      </c>
      <c r="C252" t="s">
        <v>1040</v>
      </c>
      <c r="D252" t="str">
        <f t="shared" si="3"/>
        <v>นางสาวปณิดา  ก้อนทองคำ</v>
      </c>
      <c r="E252" t="s">
        <v>831</v>
      </c>
      <c r="F252" t="s">
        <v>1291</v>
      </c>
      <c r="G252" t="e">
        <f>VLOOKUP(A252,ฝึกงาน!$A:$C,2,FALSE)</f>
        <v>#N/A</v>
      </c>
      <c r="H252" t="e">
        <f>VLOOKUP(A252,ฝึกงาน!$A:$C,3,FALSE)</f>
        <v>#N/A</v>
      </c>
    </row>
    <row r="253" spans="1:8" ht="15.75" customHeight="1" x14ac:dyDescent="0.2">
      <c r="A253">
        <v>6510401312</v>
      </c>
      <c r="B253" t="s">
        <v>1041</v>
      </c>
      <c r="C253" t="s">
        <v>1042</v>
      </c>
      <c r="D253" t="str">
        <f t="shared" si="3"/>
        <v>นายพันธุ์ธัช  แก้วอินธิ</v>
      </c>
      <c r="E253" t="s">
        <v>831</v>
      </c>
      <c r="F253" t="s">
        <v>1292</v>
      </c>
      <c r="G253" t="e">
        <f>VLOOKUP(A253,ฝึกงาน!$A:$C,2,FALSE)</f>
        <v>#N/A</v>
      </c>
      <c r="H253" t="e">
        <f>VLOOKUP(A253,ฝึกงาน!$A:$C,3,FALSE)</f>
        <v>#N/A</v>
      </c>
    </row>
    <row r="254" spans="1:8" ht="15.75" customHeight="1" x14ac:dyDescent="0.2">
      <c r="A254">
        <v>6510401321</v>
      </c>
      <c r="B254" t="s">
        <v>1043</v>
      </c>
      <c r="C254" t="s">
        <v>1044</v>
      </c>
      <c r="D254" t="str">
        <f t="shared" si="3"/>
        <v>นางสาวพาณิภัค  คำวัฒนา</v>
      </c>
      <c r="E254" t="s">
        <v>831</v>
      </c>
      <c r="F254" t="s">
        <v>1292</v>
      </c>
      <c r="G254" t="e">
        <f>VLOOKUP(A254,ฝึกงาน!$A:$C,2,FALSE)</f>
        <v>#N/A</v>
      </c>
      <c r="H254" t="e">
        <f>VLOOKUP(A254,ฝึกงาน!$A:$C,3,FALSE)</f>
        <v>#N/A</v>
      </c>
    </row>
    <row r="255" spans="1:8" ht="15.75" customHeight="1" x14ac:dyDescent="0.2">
      <c r="A255">
        <v>6510401339</v>
      </c>
      <c r="B255" t="s">
        <v>1045</v>
      </c>
      <c r="C255" t="s">
        <v>1046</v>
      </c>
      <c r="D255" t="str">
        <f t="shared" si="3"/>
        <v>นางสาวพิชชากร  ศุภโสรต</v>
      </c>
      <c r="E255" t="s">
        <v>831</v>
      </c>
      <c r="F255" t="s">
        <v>1292</v>
      </c>
      <c r="G255" t="e">
        <f>VLOOKUP(A255,ฝึกงาน!$A:$C,2,FALSE)</f>
        <v>#N/A</v>
      </c>
      <c r="H255" t="e">
        <f>VLOOKUP(A255,ฝึกงาน!$A:$C,3,FALSE)</f>
        <v>#N/A</v>
      </c>
    </row>
    <row r="256" spans="1:8" ht="15.75" customHeight="1" x14ac:dyDescent="0.2">
      <c r="A256">
        <v>6510401347</v>
      </c>
      <c r="B256" t="s">
        <v>1047</v>
      </c>
      <c r="C256" t="s">
        <v>1048</v>
      </c>
      <c r="D256" t="str">
        <f t="shared" si="3"/>
        <v>นางสาวพิชามญชุ์  นิลเอก</v>
      </c>
      <c r="E256" t="s">
        <v>831</v>
      </c>
      <c r="F256" t="s">
        <v>1082</v>
      </c>
      <c r="G256" t="e">
        <f>VLOOKUP(A256,ฝึกงาน!$A:$C,2,FALSE)</f>
        <v>#N/A</v>
      </c>
      <c r="H256" t="e">
        <f>VLOOKUP(A256,ฝึกงาน!$A:$C,3,FALSE)</f>
        <v>#N/A</v>
      </c>
    </row>
    <row r="257" spans="1:8" ht="15.75" customHeight="1" x14ac:dyDescent="0.2">
      <c r="A257">
        <v>6510401355</v>
      </c>
      <c r="B257" t="s">
        <v>1049</v>
      </c>
      <c r="C257" t="s">
        <v>1050</v>
      </c>
      <c r="D257" t="str">
        <f t="shared" si="3"/>
        <v>นางสาวพิมนภัส  สิงห์ลา</v>
      </c>
      <c r="E257" t="s">
        <v>831</v>
      </c>
      <c r="F257" t="s">
        <v>1082</v>
      </c>
      <c r="G257" t="e">
        <f>VLOOKUP(A257,ฝึกงาน!$A:$C,2,FALSE)</f>
        <v>#N/A</v>
      </c>
      <c r="H257" t="e">
        <f>VLOOKUP(A257,ฝึกงาน!$A:$C,3,FALSE)</f>
        <v>#N/A</v>
      </c>
    </row>
    <row r="258" spans="1:8" ht="15.75" customHeight="1" x14ac:dyDescent="0.2">
      <c r="A258">
        <v>6510401363</v>
      </c>
      <c r="B258" t="s">
        <v>1051</v>
      </c>
      <c r="C258" t="s">
        <v>1052</v>
      </c>
      <c r="D258" t="str">
        <f t="shared" ref="D258:D312" si="4">B258 &amp;"  "&amp;C258</f>
        <v>นางสาวพิมพ์พจี  สุวรรณมณี</v>
      </c>
      <c r="E258" t="s">
        <v>831</v>
      </c>
      <c r="F258" t="s">
        <v>1082</v>
      </c>
      <c r="G258" t="e">
        <f>VLOOKUP(A258,ฝึกงาน!$A:$C,2,FALSE)</f>
        <v>#N/A</v>
      </c>
      <c r="H258" t="e">
        <f>VLOOKUP(A258,ฝึกงาน!$A:$C,3,FALSE)</f>
        <v>#N/A</v>
      </c>
    </row>
    <row r="259" spans="1:8" ht="15.75" customHeight="1" x14ac:dyDescent="0.2">
      <c r="A259">
        <v>6510401371</v>
      </c>
      <c r="B259" t="s">
        <v>1053</v>
      </c>
      <c r="C259" t="s">
        <v>1054</v>
      </c>
      <c r="D259" t="str">
        <f t="shared" si="4"/>
        <v>นายภูมิภัทร  นามศิริพงศ์พันธุ์</v>
      </c>
      <c r="E259" t="s">
        <v>831</v>
      </c>
      <c r="F259" t="s">
        <v>1083</v>
      </c>
      <c r="G259" t="e">
        <f>VLOOKUP(A259,ฝึกงาน!$A:$C,2,FALSE)</f>
        <v>#N/A</v>
      </c>
      <c r="H259" t="e">
        <f>VLOOKUP(A259,ฝึกงาน!$A:$C,3,FALSE)</f>
        <v>#N/A</v>
      </c>
    </row>
    <row r="260" spans="1:8" ht="15.75" customHeight="1" x14ac:dyDescent="0.2">
      <c r="A260">
        <v>6510401380</v>
      </c>
      <c r="B260" t="s">
        <v>1055</v>
      </c>
      <c r="C260" t="s">
        <v>1056</v>
      </c>
      <c r="D260" t="str">
        <f t="shared" si="4"/>
        <v>นายเมธาสิทธิ์  ตรีรณภูมิ</v>
      </c>
      <c r="E260" t="s">
        <v>831</v>
      </c>
      <c r="F260" t="s">
        <v>1084</v>
      </c>
      <c r="G260" t="e">
        <f>VLOOKUP(A260,ฝึกงาน!$A:$C,2,FALSE)</f>
        <v>#N/A</v>
      </c>
      <c r="H260" t="e">
        <f>VLOOKUP(A260,ฝึกงาน!$A:$C,3,FALSE)</f>
        <v>#N/A</v>
      </c>
    </row>
    <row r="261" spans="1:8" ht="15.75" customHeight="1" x14ac:dyDescent="0.2">
      <c r="A261">
        <v>6510401398</v>
      </c>
      <c r="B261" t="s">
        <v>1057</v>
      </c>
      <c r="C261" t="s">
        <v>1058</v>
      </c>
      <c r="D261" t="str">
        <f t="shared" si="4"/>
        <v>นางสาววรัญญา  ศรีเมือง</v>
      </c>
      <c r="E261" t="s">
        <v>831</v>
      </c>
      <c r="F261" t="s">
        <v>1084</v>
      </c>
      <c r="G261" t="e">
        <f>VLOOKUP(A261,ฝึกงาน!$A:$C,2,FALSE)</f>
        <v>#N/A</v>
      </c>
      <c r="H261" t="e">
        <f>VLOOKUP(A261,ฝึกงาน!$A:$C,3,FALSE)</f>
        <v>#N/A</v>
      </c>
    </row>
    <row r="262" spans="1:8" ht="15.75" customHeight="1" x14ac:dyDescent="0.2">
      <c r="A262">
        <v>6510401401</v>
      </c>
      <c r="B262" t="s">
        <v>1059</v>
      </c>
      <c r="C262" t="s">
        <v>1060</v>
      </c>
      <c r="D262" t="str">
        <f t="shared" si="4"/>
        <v>นางสาววริศรา  วงศ์ซิ้ม</v>
      </c>
      <c r="E262" t="s">
        <v>831</v>
      </c>
      <c r="F262" t="s">
        <v>1084</v>
      </c>
      <c r="G262" t="e">
        <f>VLOOKUP(A262,ฝึกงาน!$A:$C,2,FALSE)</f>
        <v>#N/A</v>
      </c>
      <c r="H262" t="e">
        <f>VLOOKUP(A262,ฝึกงาน!$A:$C,3,FALSE)</f>
        <v>#N/A</v>
      </c>
    </row>
    <row r="263" spans="1:8" ht="15.75" customHeight="1" x14ac:dyDescent="0.2">
      <c r="A263">
        <v>6510401410</v>
      </c>
      <c r="B263" t="s">
        <v>1061</v>
      </c>
      <c r="C263" t="s">
        <v>1062</v>
      </c>
      <c r="D263" t="str">
        <f t="shared" si="4"/>
        <v>นายวัชรพล  ตะเภาพงษ์</v>
      </c>
      <c r="E263" t="s">
        <v>831</v>
      </c>
      <c r="F263" t="s">
        <v>1085</v>
      </c>
      <c r="G263" t="e">
        <f>VLOOKUP(A263,ฝึกงาน!$A:$C,2,FALSE)</f>
        <v>#N/A</v>
      </c>
      <c r="H263" t="e">
        <f>VLOOKUP(A263,ฝึกงาน!$A:$C,3,FALSE)</f>
        <v>#N/A</v>
      </c>
    </row>
    <row r="264" spans="1:8" ht="15.75" customHeight="1" x14ac:dyDescent="0.2">
      <c r="A264">
        <v>6510401428</v>
      </c>
      <c r="B264" t="s">
        <v>1063</v>
      </c>
      <c r="C264" t="s">
        <v>1064</v>
      </c>
      <c r="D264" t="str">
        <f t="shared" si="4"/>
        <v>นางสาวศุภกานต์  เพ็ชรรัก</v>
      </c>
      <c r="E264" t="s">
        <v>831</v>
      </c>
      <c r="F264" t="s">
        <v>1085</v>
      </c>
      <c r="G264" t="e">
        <f>VLOOKUP(A264,ฝึกงาน!$A:$C,2,FALSE)</f>
        <v>#N/A</v>
      </c>
      <c r="H264" t="e">
        <f>VLOOKUP(A264,ฝึกงาน!$A:$C,3,FALSE)</f>
        <v>#N/A</v>
      </c>
    </row>
    <row r="265" spans="1:8" ht="15.75" customHeight="1" x14ac:dyDescent="0.2">
      <c r="A265">
        <v>6510401436</v>
      </c>
      <c r="B265" t="s">
        <v>1065</v>
      </c>
      <c r="C265" t="s">
        <v>1066</v>
      </c>
      <c r="D265" t="str">
        <f t="shared" si="4"/>
        <v>นางสาวศุภณัฏฐา  อุตตะระนาค</v>
      </c>
      <c r="E265" t="s">
        <v>831</v>
      </c>
      <c r="F265" t="s">
        <v>1085</v>
      </c>
      <c r="G265" t="e">
        <f>VLOOKUP(A265,ฝึกงาน!$A:$C,2,FALSE)</f>
        <v>#N/A</v>
      </c>
      <c r="H265" t="e">
        <f>VLOOKUP(A265,ฝึกงาน!$A:$C,3,FALSE)</f>
        <v>#N/A</v>
      </c>
    </row>
    <row r="266" spans="1:8" ht="15.75" customHeight="1" x14ac:dyDescent="0.2">
      <c r="A266">
        <v>6510401444</v>
      </c>
      <c r="B266" t="s">
        <v>1067</v>
      </c>
      <c r="C266" t="s">
        <v>1068</v>
      </c>
      <c r="D266" t="str">
        <f t="shared" si="4"/>
        <v>นางสาวสัณห์สมน  เพ็ชรเอม</v>
      </c>
      <c r="E266" t="s">
        <v>831</v>
      </c>
      <c r="F266" t="s">
        <v>1085</v>
      </c>
      <c r="G266" t="e">
        <f>VLOOKUP(A266,ฝึกงาน!$A:$C,2,FALSE)</f>
        <v>#N/A</v>
      </c>
      <c r="H266" t="e">
        <f>VLOOKUP(A266,ฝึกงาน!$A:$C,3,FALSE)</f>
        <v>#N/A</v>
      </c>
    </row>
    <row r="267" spans="1:8" ht="15.75" customHeight="1" x14ac:dyDescent="0.2">
      <c r="A267">
        <v>6510401452</v>
      </c>
      <c r="B267" t="s">
        <v>1069</v>
      </c>
      <c r="C267" t="s">
        <v>1070</v>
      </c>
      <c r="D267" t="str">
        <f t="shared" si="4"/>
        <v>นายสิทธิพงษ์  จอง</v>
      </c>
      <c r="E267" t="s">
        <v>831</v>
      </c>
      <c r="F267" t="s">
        <v>1085</v>
      </c>
      <c r="G267" t="e">
        <f>VLOOKUP(A267,ฝึกงาน!$A:$C,2,FALSE)</f>
        <v>#N/A</v>
      </c>
      <c r="H267" t="e">
        <f>VLOOKUP(A267,ฝึกงาน!$A:$C,3,FALSE)</f>
        <v>#N/A</v>
      </c>
    </row>
    <row r="268" spans="1:8" ht="15.75" customHeight="1" x14ac:dyDescent="0.2">
      <c r="A268">
        <v>6510401461</v>
      </c>
      <c r="B268" t="s">
        <v>1071</v>
      </c>
      <c r="C268" t="s">
        <v>1072</v>
      </c>
      <c r="D268" t="str">
        <f t="shared" si="4"/>
        <v>นางสาวสุภิญญา  สามารถ</v>
      </c>
      <c r="E268" t="s">
        <v>831</v>
      </c>
      <c r="F268" t="s">
        <v>1085</v>
      </c>
      <c r="G268" t="e">
        <f>VLOOKUP(A268,ฝึกงาน!$A:$C,2,FALSE)</f>
        <v>#N/A</v>
      </c>
      <c r="H268" t="e">
        <f>VLOOKUP(A268,ฝึกงาน!$A:$C,3,FALSE)</f>
        <v>#N/A</v>
      </c>
    </row>
    <row r="269" spans="1:8" ht="15.75" customHeight="1" x14ac:dyDescent="0.2">
      <c r="A269">
        <v>6510401479</v>
      </c>
      <c r="B269" t="s">
        <v>827</v>
      </c>
      <c r="C269" t="s">
        <v>1073</v>
      </c>
      <c r="D269" t="str">
        <f t="shared" si="4"/>
        <v>นางสาวอรพรรณ  ทานทิพย์</v>
      </c>
      <c r="E269" t="s">
        <v>831</v>
      </c>
      <c r="F269" t="s">
        <v>1085</v>
      </c>
      <c r="G269" t="e">
        <f>VLOOKUP(A269,ฝึกงาน!$A:$C,2,FALSE)</f>
        <v>#N/A</v>
      </c>
      <c r="H269" t="e">
        <f>VLOOKUP(A269,ฝึกงาน!$A:$C,3,FALSE)</f>
        <v>#N/A</v>
      </c>
    </row>
    <row r="270" spans="1:8" ht="15.75" customHeight="1" x14ac:dyDescent="0.2">
      <c r="A270">
        <v>6510401487</v>
      </c>
      <c r="B270" t="s">
        <v>1074</v>
      </c>
      <c r="C270" t="s">
        <v>1075</v>
      </c>
      <c r="D270" t="str">
        <f t="shared" si="4"/>
        <v>นางสาวอริสา  นาคทอง</v>
      </c>
      <c r="E270" t="s">
        <v>831</v>
      </c>
      <c r="F270" t="s">
        <v>1085</v>
      </c>
      <c r="G270" t="e">
        <f>VLOOKUP(A270,ฝึกงาน!$A:$C,2,FALSE)</f>
        <v>#N/A</v>
      </c>
      <c r="H270" t="e">
        <f>VLOOKUP(A270,ฝึกงาน!$A:$C,3,FALSE)</f>
        <v>#N/A</v>
      </c>
    </row>
    <row r="271" spans="1:8" ht="15.75" customHeight="1" x14ac:dyDescent="0.2">
      <c r="A271">
        <v>6510404303</v>
      </c>
      <c r="B271" t="s">
        <v>512</v>
      </c>
      <c r="C271" t="s">
        <v>1086</v>
      </c>
      <c r="D271" t="str">
        <f t="shared" si="4"/>
        <v>นางสาวกนกวรรณ  โอสถานนท์</v>
      </c>
      <c r="E271" t="s">
        <v>832</v>
      </c>
      <c r="F271" t="s">
        <v>912</v>
      </c>
      <c r="G271" t="e">
        <f>VLOOKUP(A271,ฝึกงาน!$A:$C,2,FALSE)</f>
        <v>#N/A</v>
      </c>
      <c r="H271" t="e">
        <f>VLOOKUP(A271,ฝึกงาน!$A:$C,3,FALSE)</f>
        <v>#N/A</v>
      </c>
    </row>
    <row r="272" spans="1:8" ht="15.75" customHeight="1" x14ac:dyDescent="0.2">
      <c r="A272">
        <v>6510404311</v>
      </c>
      <c r="B272" t="s">
        <v>512</v>
      </c>
      <c r="C272" t="s">
        <v>1087</v>
      </c>
      <c r="D272" t="str">
        <f t="shared" si="4"/>
        <v>นางสาวกนกวรรณ  นพพันธ์</v>
      </c>
      <c r="E272" t="s">
        <v>832</v>
      </c>
      <c r="F272" t="s">
        <v>915</v>
      </c>
      <c r="G272" t="e">
        <f>VLOOKUP(A272,ฝึกงาน!$A:$C,2,FALSE)</f>
        <v>#N/A</v>
      </c>
      <c r="H272" t="e">
        <f>VLOOKUP(A272,ฝึกงาน!$A:$C,3,FALSE)</f>
        <v>#N/A</v>
      </c>
    </row>
    <row r="273" spans="1:8" ht="15.75" customHeight="1" x14ac:dyDescent="0.2">
      <c r="A273">
        <v>6510404320</v>
      </c>
      <c r="B273" t="s">
        <v>1088</v>
      </c>
      <c r="C273" t="s">
        <v>1089</v>
      </c>
      <c r="D273" t="str">
        <f t="shared" si="4"/>
        <v>นางสาวกัลย์ศรุตา  ด่านรัตนกุล</v>
      </c>
      <c r="E273" t="s">
        <v>832</v>
      </c>
      <c r="F273" t="s">
        <v>917</v>
      </c>
      <c r="G273" t="e">
        <f>VLOOKUP(A273,ฝึกงาน!$A:$C,2,FALSE)</f>
        <v>#N/A</v>
      </c>
      <c r="H273" t="e">
        <f>VLOOKUP(A273,ฝึกงาน!$A:$C,3,FALSE)</f>
        <v>#N/A</v>
      </c>
    </row>
    <row r="274" spans="1:8" ht="15.75" customHeight="1" x14ac:dyDescent="0.2">
      <c r="A274">
        <v>6510404338</v>
      </c>
      <c r="B274" t="s">
        <v>1090</v>
      </c>
      <c r="C274" t="s">
        <v>1091</v>
      </c>
      <c r="D274" t="str">
        <f t="shared" si="4"/>
        <v>นางสาวกัลย์สุดา  หมั่นตลุง</v>
      </c>
      <c r="E274" t="s">
        <v>832</v>
      </c>
      <c r="F274" t="s">
        <v>1162</v>
      </c>
      <c r="G274" t="e">
        <f>VLOOKUP(A274,ฝึกงาน!$A:$C,2,FALSE)</f>
        <v>#N/A</v>
      </c>
      <c r="H274" t="e">
        <f>VLOOKUP(A274,ฝึกงาน!$A:$C,3,FALSE)</f>
        <v>#N/A</v>
      </c>
    </row>
    <row r="275" spans="1:8" ht="15.75" customHeight="1" x14ac:dyDescent="0.2">
      <c r="A275">
        <v>6510404346</v>
      </c>
      <c r="B275" t="s">
        <v>1092</v>
      </c>
      <c r="C275" t="s">
        <v>1093</v>
      </c>
      <c r="D275" t="str">
        <f t="shared" si="4"/>
        <v>นายกิตติธัช  ภวภูวดล</v>
      </c>
      <c r="E275" t="s">
        <v>832</v>
      </c>
      <c r="F275" t="s">
        <v>1162</v>
      </c>
      <c r="G275" t="e">
        <f>VLOOKUP(A275,ฝึกงาน!$A:$C,2,FALSE)</f>
        <v>#N/A</v>
      </c>
      <c r="H275" t="e">
        <f>VLOOKUP(A275,ฝึกงาน!$A:$C,3,FALSE)</f>
        <v>#N/A</v>
      </c>
    </row>
    <row r="276" spans="1:8" ht="15.75" customHeight="1" x14ac:dyDescent="0.2">
      <c r="A276">
        <v>6510404354</v>
      </c>
      <c r="B276" t="s">
        <v>1094</v>
      </c>
      <c r="C276" t="s">
        <v>1095</v>
      </c>
      <c r="D276" t="str">
        <f t="shared" si="4"/>
        <v>นางสาวเกศสุดา  เยื่อแม้นพงศ์</v>
      </c>
      <c r="E276" t="s">
        <v>832</v>
      </c>
      <c r="F276" t="s">
        <v>1163</v>
      </c>
      <c r="G276" t="e">
        <f>VLOOKUP(A276,ฝึกงาน!$A:$C,2,FALSE)</f>
        <v>#N/A</v>
      </c>
      <c r="H276" t="e">
        <f>VLOOKUP(A276,ฝึกงาน!$A:$C,3,FALSE)</f>
        <v>#N/A</v>
      </c>
    </row>
    <row r="277" spans="1:8" ht="15.75" customHeight="1" x14ac:dyDescent="0.2">
      <c r="A277">
        <v>6510404362</v>
      </c>
      <c r="B277" t="s">
        <v>1096</v>
      </c>
      <c r="C277" t="s">
        <v>1097</v>
      </c>
      <c r="D277" t="str">
        <f t="shared" si="4"/>
        <v>นางสาวเขมิสรา  เหล่าเขตกิจ</v>
      </c>
      <c r="E277" t="s">
        <v>832</v>
      </c>
      <c r="F277" t="s">
        <v>1163</v>
      </c>
      <c r="G277" t="e">
        <f>VLOOKUP(A277,ฝึกงาน!$A:$C,2,FALSE)</f>
        <v>#N/A</v>
      </c>
      <c r="H277" t="e">
        <f>VLOOKUP(A277,ฝึกงาน!$A:$C,3,FALSE)</f>
        <v>#N/A</v>
      </c>
    </row>
    <row r="278" spans="1:8" ht="15.75" customHeight="1" x14ac:dyDescent="0.2">
      <c r="A278">
        <v>6510404371</v>
      </c>
      <c r="B278" t="s">
        <v>1098</v>
      </c>
      <c r="C278" t="s">
        <v>1099</v>
      </c>
      <c r="D278" t="str">
        <f t="shared" si="4"/>
        <v>นายคฑาวุธ  แก้ววิเศษ</v>
      </c>
      <c r="E278" t="s">
        <v>832</v>
      </c>
      <c r="F278" t="s">
        <v>1164</v>
      </c>
      <c r="G278" t="e">
        <f>VLOOKUP(A278,ฝึกงาน!$A:$C,2,FALSE)</f>
        <v>#N/A</v>
      </c>
      <c r="H278" t="e">
        <f>VLOOKUP(A278,ฝึกงาน!$A:$C,3,FALSE)</f>
        <v>#N/A</v>
      </c>
    </row>
    <row r="279" spans="1:8" ht="15.75" customHeight="1" x14ac:dyDescent="0.2">
      <c r="A279">
        <v>6510404389</v>
      </c>
      <c r="B279" t="s">
        <v>1100</v>
      </c>
      <c r="C279" t="s">
        <v>1101</v>
      </c>
      <c r="D279" t="str">
        <f t="shared" si="4"/>
        <v>นางสาวจิดาภา  เฉลยพจน์</v>
      </c>
      <c r="E279" t="s">
        <v>832</v>
      </c>
      <c r="F279" t="s">
        <v>1165</v>
      </c>
      <c r="G279" t="e">
        <f>VLOOKUP(A279,ฝึกงาน!$A:$C,2,FALSE)</f>
        <v>#N/A</v>
      </c>
      <c r="H279" t="e">
        <f>VLOOKUP(A279,ฝึกงาน!$A:$C,3,FALSE)</f>
        <v>#N/A</v>
      </c>
    </row>
    <row r="280" spans="1:8" ht="15.75" customHeight="1" x14ac:dyDescent="0.2">
      <c r="A280">
        <v>6510404397</v>
      </c>
      <c r="B280" t="s">
        <v>547</v>
      </c>
      <c r="C280" t="s">
        <v>1102</v>
      </c>
      <c r="D280" t="str">
        <f t="shared" si="4"/>
        <v>นางสาวชนิดาภา  มั่นกำเนิด</v>
      </c>
      <c r="E280" t="s">
        <v>832</v>
      </c>
      <c r="F280" t="s">
        <v>1166</v>
      </c>
      <c r="G280" t="e">
        <f>VLOOKUP(A280,ฝึกงาน!$A:$C,2,FALSE)</f>
        <v>#N/A</v>
      </c>
      <c r="H280" t="e">
        <f>VLOOKUP(A280,ฝึกงาน!$A:$C,3,FALSE)</f>
        <v>#N/A</v>
      </c>
    </row>
    <row r="281" spans="1:8" ht="15.75" customHeight="1" x14ac:dyDescent="0.2">
      <c r="A281">
        <v>6510404401</v>
      </c>
      <c r="B281" t="s">
        <v>551</v>
      </c>
      <c r="C281" t="s">
        <v>1103</v>
      </c>
      <c r="D281" t="str">
        <f t="shared" si="4"/>
        <v>นางสาวณัฐณิชา  แจ่มศรี</v>
      </c>
      <c r="E281" t="s">
        <v>832</v>
      </c>
      <c r="F281" t="s">
        <v>1167</v>
      </c>
      <c r="G281" t="e">
        <f>VLOOKUP(A281,ฝึกงาน!$A:$C,2,FALSE)</f>
        <v>#N/A</v>
      </c>
      <c r="H281" t="e">
        <f>VLOOKUP(A281,ฝึกงาน!$A:$C,3,FALSE)</f>
        <v>#N/A</v>
      </c>
    </row>
    <row r="282" spans="1:8" ht="15.75" customHeight="1" x14ac:dyDescent="0.2">
      <c r="A282">
        <v>6510404419</v>
      </c>
      <c r="B282" t="s">
        <v>1104</v>
      </c>
      <c r="C282" t="s">
        <v>1105</v>
      </c>
      <c r="D282" t="str">
        <f t="shared" si="4"/>
        <v>นายณัฐพล  กุดวงค์แก้ว</v>
      </c>
      <c r="E282" t="s">
        <v>832</v>
      </c>
      <c r="F282" t="s">
        <v>1167</v>
      </c>
      <c r="G282" t="e">
        <f>VLOOKUP(A282,ฝึกงาน!$A:$C,2,FALSE)</f>
        <v>#N/A</v>
      </c>
      <c r="H282" t="e">
        <f>VLOOKUP(A282,ฝึกงาน!$A:$C,3,FALSE)</f>
        <v>#N/A</v>
      </c>
    </row>
    <row r="283" spans="1:8" ht="15.75" customHeight="1" x14ac:dyDescent="0.2">
      <c r="A283">
        <v>6510404427</v>
      </c>
      <c r="B283" t="s">
        <v>1106</v>
      </c>
      <c r="C283" t="s">
        <v>1107</v>
      </c>
      <c r="D283" t="str">
        <f t="shared" si="4"/>
        <v>นางสาวธิญาดา  ไพรศร</v>
      </c>
      <c r="E283" t="s">
        <v>832</v>
      </c>
      <c r="F283" t="s">
        <v>1167</v>
      </c>
      <c r="G283" t="e">
        <f>VLOOKUP(A283,ฝึกงาน!$A:$C,2,FALSE)</f>
        <v>#N/A</v>
      </c>
      <c r="H283" t="e">
        <f>VLOOKUP(A283,ฝึกงาน!$A:$C,3,FALSE)</f>
        <v>#N/A</v>
      </c>
    </row>
    <row r="284" spans="1:8" ht="15.75" customHeight="1" x14ac:dyDescent="0.2">
      <c r="A284">
        <v>6510404435</v>
      </c>
      <c r="B284" t="s">
        <v>1108</v>
      </c>
      <c r="C284" t="s">
        <v>1109</v>
      </c>
      <c r="D284" t="str">
        <f t="shared" si="4"/>
        <v>นางสาวนนทนัช  วงศ์อานนท์</v>
      </c>
      <c r="E284" t="s">
        <v>832</v>
      </c>
      <c r="F284" t="s">
        <v>1081</v>
      </c>
      <c r="G284" t="e">
        <f>VLOOKUP(A284,ฝึกงาน!$A:$C,2,FALSE)</f>
        <v>#N/A</v>
      </c>
      <c r="H284" t="e">
        <f>VLOOKUP(A284,ฝึกงาน!$A:$C,3,FALSE)</f>
        <v>#N/A</v>
      </c>
    </row>
    <row r="285" spans="1:8" ht="15.75" customHeight="1" x14ac:dyDescent="0.2">
      <c r="A285">
        <v>6510404443</v>
      </c>
      <c r="B285" t="s">
        <v>1110</v>
      </c>
      <c r="C285" t="s">
        <v>1111</v>
      </c>
      <c r="D285" t="str">
        <f t="shared" si="4"/>
        <v>นายนันทพงศ์  อินเรือน</v>
      </c>
      <c r="E285" t="s">
        <v>832</v>
      </c>
      <c r="F285" t="s">
        <v>1081</v>
      </c>
      <c r="G285" t="e">
        <f>VLOOKUP(A285,ฝึกงาน!$A:$C,2,FALSE)</f>
        <v>#N/A</v>
      </c>
      <c r="H285" t="e">
        <f>VLOOKUP(A285,ฝึกงาน!$A:$C,3,FALSE)</f>
        <v>#N/A</v>
      </c>
    </row>
    <row r="286" spans="1:8" ht="15.75" customHeight="1" x14ac:dyDescent="0.2">
      <c r="A286">
        <v>6510404451</v>
      </c>
      <c r="B286" t="s">
        <v>559</v>
      </c>
      <c r="C286" t="s">
        <v>1112</v>
      </c>
      <c r="D286" t="str">
        <f t="shared" si="4"/>
        <v>นางสาวประภาศรี  แฝงเสียง</v>
      </c>
      <c r="E286" t="s">
        <v>832</v>
      </c>
      <c r="F286" t="s">
        <v>1168</v>
      </c>
      <c r="G286" t="e">
        <f>VLOOKUP(A286,ฝึกงาน!$A:$C,2,FALSE)</f>
        <v>#N/A</v>
      </c>
      <c r="H286" t="e">
        <f>VLOOKUP(A286,ฝึกงาน!$A:$C,3,FALSE)</f>
        <v>#N/A</v>
      </c>
    </row>
    <row r="287" spans="1:8" ht="15.75" customHeight="1" x14ac:dyDescent="0.2">
      <c r="A287">
        <v>6510404460</v>
      </c>
      <c r="B287" t="s">
        <v>1113</v>
      </c>
      <c r="C287" t="s">
        <v>1114</v>
      </c>
      <c r="D287" t="str">
        <f t="shared" si="4"/>
        <v>นายปรัชญา  เจียรักสุวรรณ</v>
      </c>
      <c r="E287" t="s">
        <v>832</v>
      </c>
      <c r="F287" t="s">
        <v>1168</v>
      </c>
      <c r="G287" t="e">
        <f>VLOOKUP(A287,ฝึกงาน!$A:$C,2,FALSE)</f>
        <v>#N/A</v>
      </c>
      <c r="H287" t="e">
        <f>VLOOKUP(A287,ฝึกงาน!$A:$C,3,FALSE)</f>
        <v>#N/A</v>
      </c>
    </row>
    <row r="288" spans="1:8" ht="15.75" customHeight="1" x14ac:dyDescent="0.2">
      <c r="A288">
        <v>6510404478</v>
      </c>
      <c r="B288" t="s">
        <v>1115</v>
      </c>
      <c r="C288" t="s">
        <v>1116</v>
      </c>
      <c r="D288" t="str">
        <f t="shared" si="4"/>
        <v>นางสาวปวันพัสตร์  ธรรมรังษี</v>
      </c>
      <c r="E288" t="s">
        <v>832</v>
      </c>
      <c r="F288" t="s">
        <v>1168</v>
      </c>
      <c r="G288" t="e">
        <f>VLOOKUP(A288,ฝึกงาน!$A:$C,2,FALSE)</f>
        <v>#N/A</v>
      </c>
      <c r="H288" t="e">
        <f>VLOOKUP(A288,ฝึกงาน!$A:$C,3,FALSE)</f>
        <v>#N/A</v>
      </c>
    </row>
    <row r="289" spans="1:8" ht="15.75" customHeight="1" x14ac:dyDescent="0.2">
      <c r="A289">
        <v>6510404486</v>
      </c>
      <c r="B289" t="s">
        <v>1117</v>
      </c>
      <c r="C289" t="s">
        <v>1118</v>
      </c>
      <c r="D289" t="str">
        <f t="shared" si="4"/>
        <v>นางสาวปัทมวรรณ  ขนทรัพย์</v>
      </c>
      <c r="E289" t="s">
        <v>832</v>
      </c>
      <c r="F289" t="s">
        <v>1292</v>
      </c>
      <c r="G289" t="e">
        <f>VLOOKUP(A289,ฝึกงาน!$A:$C,2,FALSE)</f>
        <v>#N/A</v>
      </c>
      <c r="H289" t="e">
        <f>VLOOKUP(A289,ฝึกงาน!$A:$C,3,FALSE)</f>
        <v>#N/A</v>
      </c>
    </row>
    <row r="290" spans="1:8" ht="15.75" customHeight="1" x14ac:dyDescent="0.2">
      <c r="A290">
        <v>6510404494</v>
      </c>
      <c r="B290" t="s">
        <v>648</v>
      </c>
      <c r="C290" t="s">
        <v>1119</v>
      </c>
      <c r="D290" t="str">
        <f t="shared" si="4"/>
        <v>นางสาวปาณิศา  ศิลปเลิศลักษณ์</v>
      </c>
      <c r="E290" t="s">
        <v>832</v>
      </c>
      <c r="F290" t="s">
        <v>1292</v>
      </c>
      <c r="G290" t="e">
        <f>VLOOKUP(A290,ฝึกงาน!$A:$C,2,FALSE)</f>
        <v>#N/A</v>
      </c>
      <c r="H290" t="e">
        <f>VLOOKUP(A290,ฝึกงาน!$A:$C,3,FALSE)</f>
        <v>#N/A</v>
      </c>
    </row>
    <row r="291" spans="1:8" ht="15.75" customHeight="1" x14ac:dyDescent="0.2">
      <c r="A291">
        <v>6510404508</v>
      </c>
      <c r="B291" t="s">
        <v>1120</v>
      </c>
      <c r="C291" t="s">
        <v>1121</v>
      </c>
      <c r="D291" t="str">
        <f t="shared" si="4"/>
        <v>นางสาวปิยาพัชร  กันสิทธิ์</v>
      </c>
      <c r="E291" t="s">
        <v>832</v>
      </c>
      <c r="F291" t="s">
        <v>1292</v>
      </c>
      <c r="G291" t="e">
        <f>VLOOKUP(A291,ฝึกงาน!$A:$C,2,FALSE)</f>
        <v>#N/A</v>
      </c>
      <c r="H291" t="e">
        <f>VLOOKUP(A291,ฝึกงาน!$A:$C,3,FALSE)</f>
        <v>#N/A</v>
      </c>
    </row>
    <row r="292" spans="1:8" ht="15.75" customHeight="1" x14ac:dyDescent="0.2">
      <c r="A292">
        <v>6510404516</v>
      </c>
      <c r="B292" t="s">
        <v>1122</v>
      </c>
      <c r="C292" t="s">
        <v>1123</v>
      </c>
      <c r="D292" t="str">
        <f t="shared" si="4"/>
        <v>นายพชร  ตติบรรจงลาภ</v>
      </c>
      <c r="E292" t="s">
        <v>832</v>
      </c>
      <c r="F292" t="s">
        <v>1293</v>
      </c>
      <c r="G292" t="e">
        <f>VLOOKUP(A292,ฝึกงาน!$A:$C,2,FALSE)</f>
        <v>#N/A</v>
      </c>
      <c r="H292" t="e">
        <f>VLOOKUP(A292,ฝึกงาน!$A:$C,3,FALSE)</f>
        <v>#N/A</v>
      </c>
    </row>
    <row r="293" spans="1:8" ht="15.75" customHeight="1" x14ac:dyDescent="0.2">
      <c r="A293">
        <v>6510404524</v>
      </c>
      <c r="B293" t="s">
        <v>652</v>
      </c>
      <c r="C293" t="s">
        <v>1124</v>
      </c>
      <c r="D293" t="str">
        <f t="shared" si="4"/>
        <v>นางสาวพรไพลิน  แสงกล้า</v>
      </c>
      <c r="E293" t="s">
        <v>832</v>
      </c>
      <c r="F293" t="s">
        <v>1293</v>
      </c>
      <c r="G293" t="e">
        <f>VLOOKUP(A293,ฝึกงาน!$A:$C,2,FALSE)</f>
        <v>#N/A</v>
      </c>
      <c r="H293" t="e">
        <f>VLOOKUP(A293,ฝึกงาน!$A:$C,3,FALSE)</f>
        <v>#N/A</v>
      </c>
    </row>
    <row r="294" spans="1:8" ht="15.75" customHeight="1" x14ac:dyDescent="0.2">
      <c r="A294">
        <v>6510404532</v>
      </c>
      <c r="B294" t="s">
        <v>652</v>
      </c>
      <c r="C294" t="s">
        <v>1125</v>
      </c>
      <c r="D294" t="str">
        <f t="shared" si="4"/>
        <v>นางสาวพรไพลิน  สืบคำ</v>
      </c>
      <c r="E294" t="s">
        <v>832</v>
      </c>
      <c r="F294" t="s">
        <v>1293</v>
      </c>
      <c r="G294" t="e">
        <f>VLOOKUP(A294,ฝึกงาน!$A:$C,2,FALSE)</f>
        <v>#N/A</v>
      </c>
      <c r="H294" t="e">
        <f>VLOOKUP(A294,ฝึกงาน!$A:$C,3,FALSE)</f>
        <v>#N/A</v>
      </c>
    </row>
    <row r="295" spans="1:8" ht="15.75" customHeight="1" x14ac:dyDescent="0.2">
      <c r="A295">
        <v>6510404541</v>
      </c>
      <c r="B295" t="s">
        <v>1126</v>
      </c>
      <c r="C295" t="s">
        <v>1127</v>
      </c>
      <c r="D295" t="str">
        <f t="shared" si="4"/>
        <v>นางสาวพิไลพร  ศรีสมโภขน์</v>
      </c>
      <c r="E295" t="s">
        <v>832</v>
      </c>
      <c r="F295" t="s">
        <v>1082</v>
      </c>
      <c r="G295" t="e">
        <f>VLOOKUP(A295,ฝึกงาน!$A:$C,2,FALSE)</f>
        <v>#N/A</v>
      </c>
      <c r="H295" t="e">
        <f>VLOOKUP(A295,ฝึกงาน!$A:$C,3,FALSE)</f>
        <v>#N/A</v>
      </c>
    </row>
    <row r="296" spans="1:8" ht="15.75" customHeight="1" x14ac:dyDescent="0.2">
      <c r="A296">
        <v>6510404559</v>
      </c>
      <c r="B296" t="s">
        <v>1128</v>
      </c>
      <c r="C296" t="s">
        <v>1129</v>
      </c>
      <c r="D296" t="str">
        <f t="shared" si="4"/>
        <v>นางสาวแพรวพราว  จอมเกาะ</v>
      </c>
      <c r="E296" t="s">
        <v>832</v>
      </c>
      <c r="F296" t="s">
        <v>1082</v>
      </c>
      <c r="G296" t="e">
        <f>VLOOKUP(A296,ฝึกงาน!$A:$C,2,FALSE)</f>
        <v>#N/A</v>
      </c>
      <c r="H296" t="e">
        <f>VLOOKUP(A296,ฝึกงาน!$A:$C,3,FALSE)</f>
        <v>#N/A</v>
      </c>
    </row>
    <row r="297" spans="1:8" ht="15.75" customHeight="1" x14ac:dyDescent="0.2">
      <c r="A297">
        <v>6510404567</v>
      </c>
      <c r="B297" t="s">
        <v>1130</v>
      </c>
      <c r="C297" t="s">
        <v>1131</v>
      </c>
      <c r="D297" t="str">
        <f t="shared" si="4"/>
        <v>นางสาวภัณฑิลา  จันทร์ชมภู</v>
      </c>
      <c r="E297" t="s">
        <v>832</v>
      </c>
      <c r="F297" t="s">
        <v>1082</v>
      </c>
      <c r="G297" t="e">
        <f>VLOOKUP(A297,ฝึกงาน!$A:$C,2,FALSE)</f>
        <v>#N/A</v>
      </c>
      <c r="H297" t="e">
        <f>VLOOKUP(A297,ฝึกงาน!$A:$C,3,FALSE)</f>
        <v>#N/A</v>
      </c>
    </row>
    <row r="298" spans="1:8" ht="15.75" customHeight="1" x14ac:dyDescent="0.2">
      <c r="A298">
        <v>6510404575</v>
      </c>
      <c r="B298" t="s">
        <v>1132</v>
      </c>
      <c r="C298" t="s">
        <v>1133</v>
      </c>
      <c r="D298" t="str">
        <f t="shared" si="4"/>
        <v>นางสาวภูริชญา  พัชรสรวุฒิ</v>
      </c>
      <c r="E298" t="s">
        <v>832</v>
      </c>
      <c r="F298" t="s">
        <v>1294</v>
      </c>
      <c r="G298" t="e">
        <f>VLOOKUP(A298,ฝึกงาน!$A:$C,2,FALSE)</f>
        <v>#N/A</v>
      </c>
      <c r="H298" t="e">
        <f>VLOOKUP(A298,ฝึกงาน!$A:$C,3,FALSE)</f>
        <v>#N/A</v>
      </c>
    </row>
    <row r="299" spans="1:8" ht="15.75" customHeight="1" x14ac:dyDescent="0.2">
      <c r="A299">
        <v>6510404583</v>
      </c>
      <c r="B299" t="s">
        <v>1134</v>
      </c>
      <c r="C299" t="s">
        <v>1135</v>
      </c>
      <c r="D299" t="str">
        <f t="shared" si="4"/>
        <v>นางสาวมนพัทธ์  เลี้ยงพันธ์</v>
      </c>
      <c r="E299" t="s">
        <v>832</v>
      </c>
      <c r="F299" t="s">
        <v>1294</v>
      </c>
      <c r="G299" t="e">
        <f>VLOOKUP(A299,ฝึกงาน!$A:$C,2,FALSE)</f>
        <v>#N/A</v>
      </c>
      <c r="H299" t="e">
        <f>VLOOKUP(A299,ฝึกงาน!$A:$C,3,FALSE)</f>
        <v>#N/A</v>
      </c>
    </row>
    <row r="300" spans="1:8" ht="15.75" customHeight="1" x14ac:dyDescent="0.2">
      <c r="A300">
        <v>6510404591</v>
      </c>
      <c r="B300" t="s">
        <v>1136</v>
      </c>
      <c r="C300" t="s">
        <v>1137</v>
      </c>
      <c r="D300" t="str">
        <f t="shared" si="4"/>
        <v>นางสาวลลิตภัทร  ศรีพังยาง</v>
      </c>
      <c r="E300" t="s">
        <v>832</v>
      </c>
      <c r="F300" t="s">
        <v>1085</v>
      </c>
      <c r="G300" t="e">
        <f>VLOOKUP(A300,ฝึกงาน!$A:$C,2,FALSE)</f>
        <v>#N/A</v>
      </c>
      <c r="H300" t="e">
        <f>VLOOKUP(A300,ฝึกงาน!$A:$C,3,FALSE)</f>
        <v>#N/A</v>
      </c>
    </row>
    <row r="301" spans="1:8" ht="15.75" customHeight="1" x14ac:dyDescent="0.2">
      <c r="A301">
        <v>6510404605</v>
      </c>
      <c r="B301" t="s">
        <v>1138</v>
      </c>
      <c r="C301" t="s">
        <v>1139</v>
      </c>
      <c r="D301" t="str">
        <f t="shared" si="4"/>
        <v>นางสาววรนุช  หมาดหลู</v>
      </c>
      <c r="E301" t="s">
        <v>832</v>
      </c>
      <c r="F301" t="s">
        <v>1085</v>
      </c>
      <c r="G301" t="e">
        <f>VLOOKUP(A301,ฝึกงาน!$A:$C,2,FALSE)</f>
        <v>#N/A</v>
      </c>
      <c r="H301" t="e">
        <f>VLOOKUP(A301,ฝึกงาน!$A:$C,3,FALSE)</f>
        <v>#N/A</v>
      </c>
    </row>
    <row r="302" spans="1:8" ht="15.75" customHeight="1" x14ac:dyDescent="0.2">
      <c r="A302">
        <v>6510404613</v>
      </c>
      <c r="B302" t="s">
        <v>1140</v>
      </c>
      <c r="C302" t="s">
        <v>1141</v>
      </c>
      <c r="D302" t="str">
        <f t="shared" si="4"/>
        <v>นางสาววรัชญา  สิริวราพงษ์</v>
      </c>
      <c r="E302" t="s">
        <v>832</v>
      </c>
      <c r="F302" t="s">
        <v>1162</v>
      </c>
      <c r="G302" t="e">
        <f>VLOOKUP(A302,ฝึกงาน!$A:$C,2,FALSE)</f>
        <v>#N/A</v>
      </c>
      <c r="H302" t="e">
        <f>VLOOKUP(A302,ฝึกงาน!$A:$C,3,FALSE)</f>
        <v>#N/A</v>
      </c>
    </row>
    <row r="303" spans="1:8" ht="15.75" customHeight="1" x14ac:dyDescent="0.2">
      <c r="A303">
        <v>6510404621</v>
      </c>
      <c r="B303" t="s">
        <v>1142</v>
      </c>
      <c r="C303" t="s">
        <v>1143</v>
      </c>
      <c r="D303" t="str">
        <f t="shared" si="4"/>
        <v>นางสาววรินญา  พหลทัพ</v>
      </c>
      <c r="E303" t="s">
        <v>832</v>
      </c>
      <c r="F303" t="s">
        <v>1161</v>
      </c>
      <c r="G303" t="e">
        <f>VLOOKUP(A303,ฝึกงาน!$A:$C,2,FALSE)</f>
        <v>#N/A</v>
      </c>
      <c r="H303" t="e">
        <f>VLOOKUP(A303,ฝึกงาน!$A:$C,3,FALSE)</f>
        <v>#N/A</v>
      </c>
    </row>
    <row r="304" spans="1:8" ht="15.75" customHeight="1" x14ac:dyDescent="0.2">
      <c r="A304">
        <v>6510404630</v>
      </c>
      <c r="B304" t="s">
        <v>1144</v>
      </c>
      <c r="C304" t="s">
        <v>1145</v>
      </c>
      <c r="D304" t="str">
        <f t="shared" si="4"/>
        <v>นางสาววัชราภรณ์  ฟูกฟัก</v>
      </c>
      <c r="E304" t="s">
        <v>832</v>
      </c>
      <c r="F304" t="s">
        <v>1163</v>
      </c>
      <c r="G304" t="e">
        <f>VLOOKUP(A304,ฝึกงาน!$A:$C,2,FALSE)</f>
        <v>#N/A</v>
      </c>
      <c r="H304" t="e">
        <f>VLOOKUP(A304,ฝึกงาน!$A:$C,3,FALSE)</f>
        <v>#N/A</v>
      </c>
    </row>
    <row r="305" spans="1:8" ht="15.75" customHeight="1" x14ac:dyDescent="0.2">
      <c r="A305">
        <v>6510404648</v>
      </c>
      <c r="B305" t="s">
        <v>1146</v>
      </c>
      <c r="C305" t="s">
        <v>1147</v>
      </c>
      <c r="D305" t="str">
        <f t="shared" si="4"/>
        <v>นางสาววีรดา  อมรภคนันท์</v>
      </c>
      <c r="E305" t="s">
        <v>832</v>
      </c>
      <c r="F305" t="s">
        <v>1164</v>
      </c>
      <c r="G305" t="e">
        <f>VLOOKUP(A305,ฝึกงาน!$A:$C,2,FALSE)</f>
        <v>#N/A</v>
      </c>
      <c r="H305" t="e">
        <f>VLOOKUP(A305,ฝึกงาน!$A:$C,3,FALSE)</f>
        <v>#N/A</v>
      </c>
    </row>
    <row r="306" spans="1:8" ht="15.75" customHeight="1" x14ac:dyDescent="0.2">
      <c r="A306">
        <v>6510404656</v>
      </c>
      <c r="B306" t="s">
        <v>1148</v>
      </c>
      <c r="C306" t="s">
        <v>1149</v>
      </c>
      <c r="D306" t="str">
        <f t="shared" si="4"/>
        <v>นางสาวศชญา  อักษร</v>
      </c>
      <c r="E306" t="s">
        <v>832</v>
      </c>
      <c r="F306" t="s">
        <v>1165</v>
      </c>
      <c r="G306" t="e">
        <f>VLOOKUP(A306,ฝึกงาน!$A:$C,2,FALSE)</f>
        <v>#N/A</v>
      </c>
      <c r="H306" t="e">
        <f>VLOOKUP(A306,ฝึกงาน!$A:$C,3,FALSE)</f>
        <v>#N/A</v>
      </c>
    </row>
    <row r="307" spans="1:8" ht="15.75" customHeight="1" x14ac:dyDescent="0.2">
      <c r="A307">
        <v>6510404664</v>
      </c>
      <c r="B307" t="s">
        <v>1150</v>
      </c>
      <c r="C307" t="s">
        <v>1151</v>
      </c>
      <c r="D307" t="str">
        <f t="shared" si="4"/>
        <v>นางสาวโศจิรัตน์  แสนสุพันธุ์</v>
      </c>
      <c r="E307" t="s">
        <v>832</v>
      </c>
      <c r="F307" t="s">
        <v>1166</v>
      </c>
      <c r="G307" t="e">
        <f>VLOOKUP(A307,ฝึกงาน!$A:$C,2,FALSE)</f>
        <v>#N/A</v>
      </c>
      <c r="H307" t="e">
        <f>VLOOKUP(A307,ฝึกงาน!$A:$C,3,FALSE)</f>
        <v>#N/A</v>
      </c>
    </row>
    <row r="308" spans="1:8" ht="15.75" customHeight="1" x14ac:dyDescent="0.2">
      <c r="A308">
        <v>6510404672</v>
      </c>
      <c r="B308" t="s">
        <v>1152</v>
      </c>
      <c r="C308" t="s">
        <v>1153</v>
      </c>
      <c r="D308" t="str">
        <f t="shared" si="4"/>
        <v>นายสิริ  เกลื่อนกลาด</v>
      </c>
      <c r="E308" t="s">
        <v>832</v>
      </c>
      <c r="F308" t="s">
        <v>1167</v>
      </c>
      <c r="G308" t="e">
        <f>VLOOKUP(A308,ฝึกงาน!$A:$C,2,FALSE)</f>
        <v>#N/A</v>
      </c>
      <c r="H308" t="e">
        <f>VLOOKUP(A308,ฝึกงาน!$A:$C,3,FALSE)</f>
        <v>#N/A</v>
      </c>
    </row>
    <row r="309" spans="1:8" ht="15.75" customHeight="1" x14ac:dyDescent="0.2">
      <c r="A309">
        <v>6510404681</v>
      </c>
      <c r="B309" t="s">
        <v>1154</v>
      </c>
      <c r="C309" t="s">
        <v>1155</v>
      </c>
      <c r="D309" t="str">
        <f t="shared" si="4"/>
        <v>นางสาวสุกฤตา  พิรยะไพบูลย์วิทย์</v>
      </c>
      <c r="E309" t="s">
        <v>832</v>
      </c>
      <c r="F309" t="s">
        <v>1169</v>
      </c>
      <c r="G309" t="e">
        <f>VLOOKUP(A309,ฝึกงาน!$A:$C,2,FALSE)</f>
        <v>#N/A</v>
      </c>
      <c r="H309" t="e">
        <f>VLOOKUP(A309,ฝึกงาน!$A:$C,3,FALSE)</f>
        <v>#N/A</v>
      </c>
    </row>
    <row r="310" spans="1:8" ht="15.75" customHeight="1" x14ac:dyDescent="0.2">
      <c r="A310">
        <v>6510404699</v>
      </c>
      <c r="B310" t="s">
        <v>1156</v>
      </c>
      <c r="C310" t="s">
        <v>1157</v>
      </c>
      <c r="D310" t="str">
        <f t="shared" si="4"/>
        <v>นางสาวสุภาศิณี  อินทรชัย</v>
      </c>
      <c r="E310" t="s">
        <v>832</v>
      </c>
      <c r="F310" t="s">
        <v>1293</v>
      </c>
      <c r="G310" t="e">
        <f>VLOOKUP(A310,ฝึกงาน!$A:$C,2,FALSE)</f>
        <v>#N/A</v>
      </c>
      <c r="H310" t="e">
        <f>VLOOKUP(A310,ฝึกงาน!$A:$C,3,FALSE)</f>
        <v>#N/A</v>
      </c>
    </row>
    <row r="311" spans="1:8" ht="15.75" customHeight="1" x14ac:dyDescent="0.2">
      <c r="A311">
        <v>6510404702</v>
      </c>
      <c r="B311" t="s">
        <v>401</v>
      </c>
      <c r="C311" t="s">
        <v>1158</v>
      </c>
      <c r="D311" t="str">
        <f t="shared" si="4"/>
        <v>นางสาวอัญชิสา  คำประกายกุล</v>
      </c>
      <c r="E311" t="s">
        <v>832</v>
      </c>
      <c r="F311" t="s">
        <v>1294</v>
      </c>
      <c r="G311" t="e">
        <f>VLOOKUP(A311,ฝึกงาน!$A:$C,2,FALSE)</f>
        <v>#N/A</v>
      </c>
      <c r="H311" t="e">
        <f>VLOOKUP(A311,ฝึกงาน!$A:$C,3,FALSE)</f>
        <v>#N/A</v>
      </c>
    </row>
    <row r="312" spans="1:8" ht="15.75" customHeight="1" x14ac:dyDescent="0.2">
      <c r="A312">
        <v>6510408422</v>
      </c>
      <c r="B312" t="s">
        <v>1159</v>
      </c>
      <c r="C312" t="s">
        <v>1160</v>
      </c>
      <c r="D312" t="str">
        <f t="shared" si="4"/>
        <v>นางสาวกรวรรณ  ประกอบใส</v>
      </c>
      <c r="E312" t="s">
        <v>832</v>
      </c>
      <c r="F312" t="s">
        <v>1085</v>
      </c>
      <c r="G312" t="e">
        <f>VLOOKUP(A312,ฝึกงาน!$A:$C,2,FALSE)</f>
        <v>#N/A</v>
      </c>
      <c r="H312" t="e">
        <f>VLOOKUP(A312,ฝึกงาน!$A:$C,3,FALSE)</f>
        <v>#N/A</v>
      </c>
    </row>
  </sheetData>
  <sortState xmlns:xlrd2="http://schemas.microsoft.com/office/spreadsheetml/2017/richdata2" ref="A2:H313">
    <sortCondition ref="A2:A31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64AB-CDF0-46BB-AB29-6A031B0F9303}">
  <dimension ref="A1:D157"/>
  <sheetViews>
    <sheetView topLeftCell="A141" workbookViewId="0">
      <selection activeCell="C151" sqref="C151"/>
    </sheetView>
  </sheetViews>
  <sheetFormatPr defaultRowHeight="14.25" x14ac:dyDescent="0.2"/>
  <cols>
    <col min="1" max="1" width="14.875" customWidth="1"/>
    <col min="2" max="2" width="61.5" customWidth="1"/>
    <col min="3" max="3" width="42.75" customWidth="1"/>
  </cols>
  <sheetData>
    <row r="1" spans="1:4" x14ac:dyDescent="0.2">
      <c r="A1" s="92">
        <v>6210400281</v>
      </c>
      <c r="B1" s="92" t="s">
        <v>958</v>
      </c>
      <c r="C1" s="92" t="s">
        <v>959</v>
      </c>
      <c r="D1" s="92"/>
    </row>
    <row r="2" spans="1:4" x14ac:dyDescent="0.2">
      <c r="A2" s="93">
        <v>6210400299</v>
      </c>
      <c r="B2" s="93" t="s">
        <v>960</v>
      </c>
      <c r="C2" s="93" t="s">
        <v>961</v>
      </c>
    </row>
    <row r="3" spans="1:4" x14ac:dyDescent="0.2">
      <c r="A3" s="92">
        <v>6210400302</v>
      </c>
      <c r="B3" s="92" t="s">
        <v>962</v>
      </c>
      <c r="C3" s="92" t="s">
        <v>963</v>
      </c>
    </row>
    <row r="4" spans="1:4" x14ac:dyDescent="0.2">
      <c r="A4" s="92">
        <v>6210400655</v>
      </c>
      <c r="B4" s="92" t="s">
        <v>964</v>
      </c>
      <c r="C4" s="92" t="s">
        <v>965</v>
      </c>
    </row>
    <row r="5" spans="1:4" x14ac:dyDescent="0.2">
      <c r="A5" s="92">
        <v>6210400868</v>
      </c>
      <c r="B5" s="92" t="s">
        <v>964</v>
      </c>
      <c r="C5" s="92" t="s">
        <v>965</v>
      </c>
    </row>
    <row r="6" spans="1:4" x14ac:dyDescent="0.2">
      <c r="A6" s="93">
        <v>6210400931</v>
      </c>
      <c r="B6" s="93" t="s">
        <v>966</v>
      </c>
      <c r="C6" s="93" t="s">
        <v>967</v>
      </c>
    </row>
    <row r="7" spans="1:4" x14ac:dyDescent="0.2">
      <c r="A7" s="92">
        <v>6210401015</v>
      </c>
      <c r="B7" s="92" t="s">
        <v>962</v>
      </c>
      <c r="C7" s="92" t="s">
        <v>963</v>
      </c>
    </row>
    <row r="8" spans="1:4" x14ac:dyDescent="0.2">
      <c r="A8" s="94">
        <v>6210401058</v>
      </c>
      <c r="B8" s="95" t="s">
        <v>960</v>
      </c>
      <c r="C8" s="95" t="s">
        <v>968</v>
      </c>
    </row>
    <row r="9" spans="1:4" x14ac:dyDescent="0.2">
      <c r="A9" s="93">
        <v>6210401171</v>
      </c>
      <c r="B9" s="93" t="s">
        <v>960</v>
      </c>
      <c r="C9" s="93" t="s">
        <v>968</v>
      </c>
    </row>
    <row r="10" spans="1:4" x14ac:dyDescent="0.2">
      <c r="A10" s="92">
        <v>6210401180</v>
      </c>
      <c r="B10" s="92" t="s">
        <v>964</v>
      </c>
      <c r="C10" s="92" t="s">
        <v>965</v>
      </c>
    </row>
    <row r="11" spans="1:4" x14ac:dyDescent="0.2">
      <c r="A11" s="93">
        <v>6210401198</v>
      </c>
      <c r="B11" s="93" t="s">
        <v>960</v>
      </c>
      <c r="C11" s="93" t="s">
        <v>961</v>
      </c>
    </row>
    <row r="12" spans="1:4" x14ac:dyDescent="0.2">
      <c r="A12" s="92">
        <v>6210401201</v>
      </c>
      <c r="B12" s="92" t="s">
        <v>964</v>
      </c>
      <c r="C12" s="92" t="s">
        <v>965</v>
      </c>
    </row>
    <row r="13" spans="1:4" x14ac:dyDescent="0.2">
      <c r="A13" s="92">
        <v>6210402241</v>
      </c>
      <c r="B13" s="92" t="s">
        <v>969</v>
      </c>
      <c r="C13" s="92" t="s">
        <v>970</v>
      </c>
    </row>
    <row r="14" spans="1:4" x14ac:dyDescent="0.2">
      <c r="A14" s="92">
        <v>6210402259</v>
      </c>
      <c r="B14" s="92" t="s">
        <v>964</v>
      </c>
      <c r="C14" s="92" t="s">
        <v>965</v>
      </c>
    </row>
    <row r="15" spans="1:4" x14ac:dyDescent="0.2">
      <c r="A15" s="92">
        <v>6210402267</v>
      </c>
      <c r="B15" s="92" t="s">
        <v>971</v>
      </c>
      <c r="C15" s="92" t="s">
        <v>972</v>
      </c>
    </row>
    <row r="16" spans="1:4" x14ac:dyDescent="0.2">
      <c r="A16" s="92">
        <v>6210402526</v>
      </c>
      <c r="B16" s="92" t="s">
        <v>962</v>
      </c>
      <c r="C16" s="92" t="s">
        <v>963</v>
      </c>
    </row>
    <row r="17" spans="1:3" x14ac:dyDescent="0.2">
      <c r="A17" s="92">
        <v>6210402577</v>
      </c>
      <c r="B17" s="92" t="s">
        <v>973</v>
      </c>
      <c r="C17" s="92" t="s">
        <v>974</v>
      </c>
    </row>
    <row r="18" spans="1:3" x14ac:dyDescent="0.2">
      <c r="A18" s="93">
        <v>6210402593</v>
      </c>
      <c r="B18" s="93" t="s">
        <v>966</v>
      </c>
      <c r="C18" s="93" t="s">
        <v>967</v>
      </c>
    </row>
    <row r="19" spans="1:3" x14ac:dyDescent="0.2">
      <c r="A19" s="93">
        <v>6210402976</v>
      </c>
      <c r="B19" s="93" t="s">
        <v>975</v>
      </c>
      <c r="C19" s="93" t="s">
        <v>976</v>
      </c>
    </row>
    <row r="20" spans="1:3" x14ac:dyDescent="0.2">
      <c r="A20" s="93">
        <v>6210402984</v>
      </c>
      <c r="B20" s="93" t="s">
        <v>960</v>
      </c>
      <c r="C20" s="93" t="s">
        <v>961</v>
      </c>
    </row>
    <row r="21" spans="1:3" x14ac:dyDescent="0.2">
      <c r="A21" s="92">
        <v>6210402992</v>
      </c>
      <c r="B21" s="92" t="s">
        <v>964</v>
      </c>
      <c r="C21" s="92" t="s">
        <v>965</v>
      </c>
    </row>
    <row r="22" spans="1:3" x14ac:dyDescent="0.2">
      <c r="A22" s="92">
        <v>6210403000</v>
      </c>
      <c r="B22" s="92" t="s">
        <v>977</v>
      </c>
      <c r="C22" s="92" t="s">
        <v>978</v>
      </c>
    </row>
    <row r="23" spans="1:3" x14ac:dyDescent="0.2">
      <c r="A23" s="92">
        <v>6210403034</v>
      </c>
      <c r="B23" s="92" t="s">
        <v>969</v>
      </c>
      <c r="C23" s="92" t="s">
        <v>970</v>
      </c>
    </row>
    <row r="24" spans="1:3" x14ac:dyDescent="0.2">
      <c r="A24" s="92">
        <v>6210403051</v>
      </c>
      <c r="B24" s="92" t="s">
        <v>962</v>
      </c>
      <c r="C24" s="96" t="s">
        <v>979</v>
      </c>
    </row>
    <row r="25" spans="1:3" x14ac:dyDescent="0.2">
      <c r="A25" s="93">
        <v>6210403107</v>
      </c>
      <c r="B25" s="93" t="s">
        <v>960</v>
      </c>
      <c r="C25" s="93" t="s">
        <v>961</v>
      </c>
    </row>
    <row r="26" spans="1:3" x14ac:dyDescent="0.2">
      <c r="A26" s="92">
        <v>6210403131</v>
      </c>
      <c r="B26" s="92" t="s">
        <v>962</v>
      </c>
      <c r="C26" s="92" t="s">
        <v>963</v>
      </c>
    </row>
    <row r="27" spans="1:3" x14ac:dyDescent="0.2">
      <c r="A27" s="92">
        <v>6210404944</v>
      </c>
      <c r="B27" s="92" t="s">
        <v>962</v>
      </c>
      <c r="C27" s="92" t="s">
        <v>963</v>
      </c>
    </row>
    <row r="28" spans="1:3" x14ac:dyDescent="0.2">
      <c r="A28" s="92">
        <v>6210404952</v>
      </c>
      <c r="B28" s="92" t="s">
        <v>977</v>
      </c>
      <c r="C28" s="92" t="s">
        <v>978</v>
      </c>
    </row>
    <row r="29" spans="1:3" x14ac:dyDescent="0.2">
      <c r="A29" s="97">
        <v>6210404961</v>
      </c>
      <c r="B29" s="92" t="s">
        <v>254</v>
      </c>
      <c r="C29" s="92"/>
    </row>
    <row r="30" spans="1:3" x14ac:dyDescent="0.2">
      <c r="A30" s="92">
        <v>6210405045</v>
      </c>
      <c r="B30" s="92" t="s">
        <v>973</v>
      </c>
      <c r="C30" s="92" t="s">
        <v>974</v>
      </c>
    </row>
    <row r="31" spans="1:3" x14ac:dyDescent="0.2">
      <c r="A31" s="93">
        <v>6210405053</v>
      </c>
      <c r="B31" s="93" t="s">
        <v>960</v>
      </c>
      <c r="C31" s="93" t="s">
        <v>961</v>
      </c>
    </row>
    <row r="32" spans="1:3" ht="15" thickBot="1" x14ac:dyDescent="0.25">
      <c r="A32" s="93">
        <v>6210406033</v>
      </c>
      <c r="B32" s="93" t="s">
        <v>960</v>
      </c>
      <c r="C32" s="93" t="s">
        <v>961</v>
      </c>
    </row>
    <row r="33" spans="1:3" ht="15" thickBot="1" x14ac:dyDescent="0.25">
      <c r="A33" s="98">
        <v>6210406041</v>
      </c>
      <c r="B33" s="99" t="s">
        <v>980</v>
      </c>
      <c r="C33" s="99" t="s">
        <v>981</v>
      </c>
    </row>
    <row r="34" spans="1:3" x14ac:dyDescent="0.2">
      <c r="A34" s="93">
        <v>6210406068</v>
      </c>
      <c r="B34" s="93" t="s">
        <v>975</v>
      </c>
      <c r="C34" s="93" t="s">
        <v>976</v>
      </c>
    </row>
    <row r="35" spans="1:3" x14ac:dyDescent="0.2">
      <c r="A35" s="92">
        <v>6210406076</v>
      </c>
      <c r="B35" s="92" t="s">
        <v>982</v>
      </c>
      <c r="C35" s="92" t="s">
        <v>965</v>
      </c>
    </row>
    <row r="36" spans="1:3" x14ac:dyDescent="0.2">
      <c r="A36" s="92">
        <v>6210406084</v>
      </c>
      <c r="B36" s="100" t="s">
        <v>983</v>
      </c>
      <c r="C36" s="100" t="s">
        <v>984</v>
      </c>
    </row>
    <row r="37" spans="1:3" x14ac:dyDescent="0.2">
      <c r="A37" s="93">
        <v>6210406092</v>
      </c>
      <c r="B37" s="93" t="s">
        <v>960</v>
      </c>
      <c r="C37" s="93" t="s">
        <v>968</v>
      </c>
    </row>
    <row r="38" spans="1:3" x14ac:dyDescent="0.2">
      <c r="A38" s="96">
        <v>6210406106</v>
      </c>
      <c r="B38" s="96" t="s">
        <v>254</v>
      </c>
      <c r="C38" s="96"/>
    </row>
    <row r="39" spans="1:3" ht="15" thickBot="1" x14ac:dyDescent="0.25">
      <c r="A39" s="92">
        <v>6210406157</v>
      </c>
      <c r="B39" s="92" t="s">
        <v>982</v>
      </c>
      <c r="C39" s="92" t="s">
        <v>965</v>
      </c>
    </row>
    <row r="40" spans="1:3" ht="15" thickBot="1" x14ac:dyDescent="0.25">
      <c r="A40" s="96">
        <v>6210406165</v>
      </c>
      <c r="B40" s="101" t="s">
        <v>254</v>
      </c>
      <c r="C40" s="101"/>
    </row>
    <row r="41" spans="1:3" ht="15" thickBot="1" x14ac:dyDescent="0.25">
      <c r="A41" s="98">
        <v>6210406173</v>
      </c>
      <c r="B41" s="99" t="s">
        <v>980</v>
      </c>
      <c r="C41" s="99" t="s">
        <v>981</v>
      </c>
    </row>
    <row r="42" spans="1:3" x14ac:dyDescent="0.2">
      <c r="A42" s="92">
        <v>6210406181</v>
      </c>
      <c r="B42" s="92" t="s">
        <v>982</v>
      </c>
      <c r="C42" s="92" t="s">
        <v>965</v>
      </c>
    </row>
    <row r="43" spans="1:3" x14ac:dyDescent="0.2">
      <c r="A43" s="93">
        <v>6210406203</v>
      </c>
      <c r="B43" s="93" t="s">
        <v>960</v>
      </c>
      <c r="C43" s="93" t="s">
        <v>961</v>
      </c>
    </row>
    <row r="44" spans="1:3" x14ac:dyDescent="0.2">
      <c r="A44" s="92">
        <v>6210406211</v>
      </c>
      <c r="B44" s="100" t="s">
        <v>983</v>
      </c>
      <c r="C44" s="100" t="s">
        <v>984</v>
      </c>
    </row>
    <row r="45" spans="1:3" x14ac:dyDescent="0.2">
      <c r="A45" s="92">
        <v>6210406220</v>
      </c>
      <c r="B45" s="100" t="s">
        <v>983</v>
      </c>
      <c r="C45" s="100" t="s">
        <v>984</v>
      </c>
    </row>
    <row r="46" spans="1:3" x14ac:dyDescent="0.2">
      <c r="A46" s="93">
        <v>6210407579</v>
      </c>
      <c r="B46" s="93" t="s">
        <v>966</v>
      </c>
      <c r="C46" s="93" t="s">
        <v>967</v>
      </c>
    </row>
    <row r="47" spans="1:3" x14ac:dyDescent="0.2">
      <c r="A47" s="93">
        <v>6210407595</v>
      </c>
      <c r="B47" s="93" t="s">
        <v>985</v>
      </c>
      <c r="C47" s="93" t="s">
        <v>986</v>
      </c>
    </row>
    <row r="48" spans="1:3" ht="15" thickBot="1" x14ac:dyDescent="0.25">
      <c r="A48" s="97">
        <v>6210407838</v>
      </c>
      <c r="B48" s="92" t="s">
        <v>254</v>
      </c>
      <c r="C48" s="92"/>
    </row>
    <row r="49" spans="1:3" ht="15" thickBot="1" x14ac:dyDescent="0.25">
      <c r="A49" s="102">
        <v>6210407889</v>
      </c>
      <c r="B49" s="103" t="s">
        <v>982</v>
      </c>
      <c r="C49" s="103" t="s">
        <v>965</v>
      </c>
    </row>
    <row r="50" spans="1:3" ht="48.75" thickBot="1" x14ac:dyDescent="0.25">
      <c r="A50" s="109">
        <v>6310400029</v>
      </c>
      <c r="B50" s="110" t="s">
        <v>1173</v>
      </c>
      <c r="C50" s="110" t="s">
        <v>1174</v>
      </c>
    </row>
    <row r="51" spans="1:3" ht="24.75" thickBot="1" x14ac:dyDescent="0.25">
      <c r="A51" s="109">
        <v>6310400037</v>
      </c>
      <c r="B51" s="110" t="s">
        <v>1175</v>
      </c>
      <c r="C51" s="110" t="s">
        <v>1176</v>
      </c>
    </row>
    <row r="52" spans="1:3" ht="24.75" thickBot="1" x14ac:dyDescent="0.25">
      <c r="A52" s="109">
        <v>6310400096</v>
      </c>
      <c r="B52" s="110" t="s">
        <v>1177</v>
      </c>
      <c r="C52" s="111" t="s">
        <v>1174</v>
      </c>
    </row>
    <row r="53" spans="1:3" ht="24.75" thickBot="1" x14ac:dyDescent="0.25">
      <c r="A53" s="109">
        <v>6310400410</v>
      </c>
      <c r="B53" s="111" t="s">
        <v>1178</v>
      </c>
      <c r="C53" s="111" t="s">
        <v>1179</v>
      </c>
    </row>
    <row r="54" spans="1:3" ht="24.75" thickBot="1" x14ac:dyDescent="0.25">
      <c r="A54" s="109">
        <v>6310400428</v>
      </c>
      <c r="B54" s="112" t="s">
        <v>1180</v>
      </c>
      <c r="C54" s="112" t="s">
        <v>1181</v>
      </c>
    </row>
    <row r="55" spans="1:3" ht="24.75" thickBot="1" x14ac:dyDescent="0.25">
      <c r="A55" s="109">
        <v>6310400835</v>
      </c>
      <c r="B55" s="111" t="s">
        <v>1182</v>
      </c>
      <c r="C55" s="111" t="s">
        <v>1183</v>
      </c>
    </row>
    <row r="56" spans="1:3" ht="24.75" thickBot="1" x14ac:dyDescent="0.25">
      <c r="A56" s="109">
        <v>6310401343</v>
      </c>
      <c r="B56" s="112" t="s">
        <v>1180</v>
      </c>
      <c r="C56" s="112" t="s">
        <v>1181</v>
      </c>
    </row>
    <row r="57" spans="1:3" ht="24.75" thickBot="1" x14ac:dyDescent="0.25">
      <c r="A57" s="109">
        <v>6310401386</v>
      </c>
      <c r="B57" s="111" t="s">
        <v>1184</v>
      </c>
      <c r="C57" s="111" t="s">
        <v>1176</v>
      </c>
    </row>
    <row r="58" spans="1:3" ht="24.75" thickBot="1" x14ac:dyDescent="0.25">
      <c r="A58" s="109">
        <v>6310401408</v>
      </c>
      <c r="B58" s="111" t="s">
        <v>1185</v>
      </c>
      <c r="C58" s="111" t="s">
        <v>1186</v>
      </c>
    </row>
    <row r="59" spans="1:3" ht="24.75" thickBot="1" x14ac:dyDescent="0.25">
      <c r="A59" s="109">
        <v>6310401459</v>
      </c>
      <c r="B59" s="110" t="s">
        <v>1187</v>
      </c>
      <c r="C59" s="110" t="s">
        <v>1188</v>
      </c>
    </row>
    <row r="60" spans="1:3" ht="24.75" thickBot="1" x14ac:dyDescent="0.25">
      <c r="A60" s="109">
        <v>6310401467</v>
      </c>
      <c r="B60" s="110" t="s">
        <v>1189</v>
      </c>
      <c r="C60" s="110" t="s">
        <v>1190</v>
      </c>
    </row>
    <row r="61" spans="1:3" ht="24.75" thickBot="1" x14ac:dyDescent="0.25">
      <c r="A61" s="109">
        <v>6310401581</v>
      </c>
      <c r="B61" s="110" t="s">
        <v>1191</v>
      </c>
      <c r="C61" s="110" t="s">
        <v>1192</v>
      </c>
    </row>
    <row r="62" spans="1:3" ht="24.75" thickBot="1" x14ac:dyDescent="0.25">
      <c r="A62" s="109">
        <v>6310401611</v>
      </c>
      <c r="B62" s="110" t="s">
        <v>1177</v>
      </c>
      <c r="C62" s="110" t="s">
        <v>1193</v>
      </c>
    </row>
    <row r="63" spans="1:3" ht="24.75" thickBot="1" x14ac:dyDescent="0.25">
      <c r="A63" s="109">
        <v>6310401688</v>
      </c>
      <c r="B63" s="110" t="s">
        <v>1194</v>
      </c>
      <c r="C63" s="110" t="s">
        <v>1195</v>
      </c>
    </row>
    <row r="64" spans="1:3" ht="24.75" thickBot="1" x14ac:dyDescent="0.25">
      <c r="A64" s="109">
        <v>6310401696</v>
      </c>
      <c r="B64" s="109" t="s">
        <v>1196</v>
      </c>
      <c r="C64" s="109" t="s">
        <v>1197</v>
      </c>
    </row>
    <row r="65" spans="1:3" ht="24.75" thickBot="1" x14ac:dyDescent="0.25">
      <c r="A65" s="109">
        <v>6310401700</v>
      </c>
      <c r="B65" s="110" t="s">
        <v>1177</v>
      </c>
      <c r="C65" s="110" t="s">
        <v>1192</v>
      </c>
    </row>
    <row r="66" spans="1:3" ht="24.75" thickBot="1" x14ac:dyDescent="0.25">
      <c r="A66" s="109">
        <v>6310401891</v>
      </c>
      <c r="B66" s="110" t="s">
        <v>1182</v>
      </c>
      <c r="C66" s="110" t="s">
        <v>1198</v>
      </c>
    </row>
    <row r="67" spans="1:3" ht="24.75" thickBot="1" x14ac:dyDescent="0.25">
      <c r="A67" s="109">
        <v>6310401912</v>
      </c>
      <c r="B67" s="110" t="s">
        <v>1182</v>
      </c>
      <c r="C67" s="110" t="s">
        <v>1199</v>
      </c>
    </row>
    <row r="68" spans="1:3" ht="24.75" thickBot="1" x14ac:dyDescent="0.25">
      <c r="A68" s="109">
        <v>6310402587</v>
      </c>
      <c r="B68" s="110" t="s">
        <v>1187</v>
      </c>
      <c r="C68" s="110" t="s">
        <v>1200</v>
      </c>
    </row>
    <row r="69" spans="1:3" ht="24.75" thickBot="1" x14ac:dyDescent="0.25">
      <c r="A69" s="109">
        <v>6310402595</v>
      </c>
      <c r="B69" s="110" t="s">
        <v>1177</v>
      </c>
      <c r="C69" s="110" t="s">
        <v>1201</v>
      </c>
    </row>
    <row r="70" spans="1:3" ht="24.75" thickBot="1" x14ac:dyDescent="0.25">
      <c r="A70" s="109">
        <v>6310402617</v>
      </c>
      <c r="B70" s="109" t="s">
        <v>1196</v>
      </c>
      <c r="C70" s="113" t="s">
        <v>1202</v>
      </c>
    </row>
    <row r="71" spans="1:3" ht="24.75" thickBot="1" x14ac:dyDescent="0.25">
      <c r="A71" s="109">
        <v>6310402633</v>
      </c>
      <c r="B71" s="109" t="s">
        <v>1196</v>
      </c>
      <c r="C71" s="109" t="s">
        <v>1203</v>
      </c>
    </row>
    <row r="72" spans="1:3" ht="24.75" thickBot="1" x14ac:dyDescent="0.25">
      <c r="A72" s="109">
        <v>6310402676</v>
      </c>
      <c r="B72" s="110" t="s">
        <v>1204</v>
      </c>
      <c r="C72" s="110" t="s">
        <v>1205</v>
      </c>
    </row>
    <row r="73" spans="1:3" ht="24.75" thickBot="1" x14ac:dyDescent="0.25">
      <c r="A73" s="109">
        <v>6310402684</v>
      </c>
      <c r="B73" s="110" t="s">
        <v>1184</v>
      </c>
      <c r="C73" s="110" t="s">
        <v>1176</v>
      </c>
    </row>
    <row r="74" spans="1:3" ht="24.75" thickBot="1" x14ac:dyDescent="0.25">
      <c r="A74" s="109">
        <v>6310402692</v>
      </c>
      <c r="B74" s="114" t="s">
        <v>254</v>
      </c>
      <c r="C74" s="114" t="s">
        <v>1246</v>
      </c>
    </row>
    <row r="75" spans="1:3" ht="24.75" thickBot="1" x14ac:dyDescent="0.25">
      <c r="A75" s="109">
        <v>6310403591</v>
      </c>
      <c r="B75" s="110" t="s">
        <v>1182</v>
      </c>
      <c r="C75" s="110" t="s">
        <v>1206</v>
      </c>
    </row>
    <row r="76" spans="1:3" ht="24.75" thickBot="1" x14ac:dyDescent="0.25">
      <c r="A76" s="109">
        <v>6310403605</v>
      </c>
      <c r="B76" s="110" t="s">
        <v>1182</v>
      </c>
      <c r="C76" s="110" t="s">
        <v>1207</v>
      </c>
    </row>
    <row r="77" spans="1:3" ht="48.75" thickBot="1" x14ac:dyDescent="0.25">
      <c r="A77" s="109">
        <v>6310403621</v>
      </c>
      <c r="B77" s="110" t="s">
        <v>1234</v>
      </c>
      <c r="C77" s="110" t="s">
        <v>1235</v>
      </c>
    </row>
    <row r="78" spans="1:3" ht="24.75" thickBot="1" x14ac:dyDescent="0.25">
      <c r="A78" s="109">
        <v>6310403630</v>
      </c>
      <c r="B78" s="114" t="s">
        <v>1208</v>
      </c>
      <c r="C78" s="114" t="s">
        <v>1209</v>
      </c>
    </row>
    <row r="79" spans="1:3" ht="48.75" thickBot="1" x14ac:dyDescent="0.25">
      <c r="A79" s="109">
        <v>6310403656</v>
      </c>
      <c r="B79" s="110" t="s">
        <v>1236</v>
      </c>
      <c r="C79" s="110" t="s">
        <v>1210</v>
      </c>
    </row>
    <row r="80" spans="1:3" ht="24.75" thickBot="1" x14ac:dyDescent="0.25">
      <c r="A80" s="109">
        <v>6310403664</v>
      </c>
      <c r="B80" s="110" t="s">
        <v>1211</v>
      </c>
      <c r="C80" s="110" t="s">
        <v>1212</v>
      </c>
    </row>
    <row r="81" spans="1:3" ht="24.75" thickBot="1" x14ac:dyDescent="0.25">
      <c r="A81" s="109">
        <v>6310403672</v>
      </c>
      <c r="B81" s="110" t="s">
        <v>1182</v>
      </c>
      <c r="C81" s="110" t="s">
        <v>1213</v>
      </c>
    </row>
    <row r="82" spans="1:3" ht="48.75" thickBot="1" x14ac:dyDescent="0.25">
      <c r="A82" s="109">
        <v>6310403681</v>
      </c>
      <c r="B82" s="110" t="s">
        <v>1237</v>
      </c>
      <c r="C82" s="110" t="s">
        <v>1238</v>
      </c>
    </row>
    <row r="83" spans="1:3" ht="24.75" thickBot="1" x14ac:dyDescent="0.25">
      <c r="A83" s="109">
        <v>6310404571</v>
      </c>
      <c r="B83" s="115" t="s">
        <v>1196</v>
      </c>
      <c r="C83" s="115" t="s">
        <v>1216</v>
      </c>
    </row>
    <row r="84" spans="1:3" ht="24.75" thickBot="1" x14ac:dyDescent="0.25">
      <c r="A84" s="109">
        <v>6310404962</v>
      </c>
      <c r="B84" s="114" t="s">
        <v>1224</v>
      </c>
      <c r="C84" s="114" t="s">
        <v>1245</v>
      </c>
    </row>
    <row r="85" spans="1:3" ht="24.75" thickBot="1" x14ac:dyDescent="0.25">
      <c r="A85" s="109">
        <v>6310404971</v>
      </c>
      <c r="B85" s="114" t="s">
        <v>1196</v>
      </c>
      <c r="C85" s="114" t="s">
        <v>1217</v>
      </c>
    </row>
    <row r="86" spans="1:3" ht="24.75" thickBot="1" x14ac:dyDescent="0.25">
      <c r="A86" s="109">
        <v>6310404989</v>
      </c>
      <c r="B86" s="109" t="s">
        <v>1194</v>
      </c>
      <c r="C86" s="109" t="s">
        <v>1218</v>
      </c>
    </row>
    <row r="87" spans="1:3" ht="48.75" thickBot="1" x14ac:dyDescent="0.25">
      <c r="A87" s="109">
        <v>6310405926</v>
      </c>
      <c r="B87" s="110" t="s">
        <v>1239</v>
      </c>
      <c r="C87" s="110" t="s">
        <v>1240</v>
      </c>
    </row>
    <row r="88" spans="1:3" ht="24.75" thickBot="1" x14ac:dyDescent="0.25">
      <c r="A88" s="109">
        <v>6310405934</v>
      </c>
      <c r="B88" s="110" t="s">
        <v>1189</v>
      </c>
      <c r="C88" s="110" t="s">
        <v>1219</v>
      </c>
    </row>
    <row r="89" spans="1:3" ht="24.75" thickBot="1" x14ac:dyDescent="0.25">
      <c r="A89" s="109">
        <v>6310405951</v>
      </c>
      <c r="B89" s="110" t="s">
        <v>1185</v>
      </c>
      <c r="C89" s="110" t="s">
        <v>1220</v>
      </c>
    </row>
    <row r="90" spans="1:3" ht="24.75" thickBot="1" x14ac:dyDescent="0.25">
      <c r="A90" s="109">
        <v>6310405985</v>
      </c>
      <c r="B90" s="110" t="s">
        <v>1221</v>
      </c>
      <c r="C90" s="110" t="s">
        <v>1195</v>
      </c>
    </row>
    <row r="91" spans="1:3" ht="24.75" thickBot="1" x14ac:dyDescent="0.25">
      <c r="A91" s="109">
        <v>6310405993</v>
      </c>
      <c r="B91" s="115" t="s">
        <v>1214</v>
      </c>
      <c r="C91" s="115" t="s">
        <v>1215</v>
      </c>
    </row>
    <row r="92" spans="1:3" ht="48.75" thickBot="1" x14ac:dyDescent="0.25">
      <c r="A92" s="109">
        <v>6310406001</v>
      </c>
      <c r="B92" s="115" t="s">
        <v>1222</v>
      </c>
      <c r="C92" s="115" t="s">
        <v>1223</v>
      </c>
    </row>
    <row r="93" spans="1:3" ht="24.75" thickBot="1" x14ac:dyDescent="0.25">
      <c r="A93" s="109">
        <v>6310406019</v>
      </c>
      <c r="B93" s="110" t="s">
        <v>1224</v>
      </c>
      <c r="C93" s="110" t="s">
        <v>1200</v>
      </c>
    </row>
    <row r="94" spans="1:3" ht="44.25" thickBot="1" x14ac:dyDescent="0.25">
      <c r="A94" s="109">
        <v>6310406027</v>
      </c>
      <c r="B94" s="114" t="s">
        <v>1225</v>
      </c>
      <c r="C94" s="114" t="s">
        <v>1226</v>
      </c>
    </row>
    <row r="95" spans="1:3" ht="48.75" thickBot="1" x14ac:dyDescent="0.25">
      <c r="A95" s="109">
        <v>6310406035</v>
      </c>
      <c r="B95" s="115" t="s">
        <v>1227</v>
      </c>
      <c r="C95" s="115" t="s">
        <v>1228</v>
      </c>
    </row>
    <row r="96" spans="1:3" ht="24.75" thickBot="1" x14ac:dyDescent="0.25">
      <c r="A96" s="109">
        <v>6310406043</v>
      </c>
      <c r="B96" s="109" t="s">
        <v>1208</v>
      </c>
      <c r="C96" s="110" t="s">
        <v>1209</v>
      </c>
    </row>
    <row r="97" spans="1:3" ht="44.25" thickBot="1" x14ac:dyDescent="0.25">
      <c r="A97" s="109">
        <v>6310406051</v>
      </c>
      <c r="B97" s="112" t="s">
        <v>1241</v>
      </c>
      <c r="C97" s="114" t="s">
        <v>1242</v>
      </c>
    </row>
    <row r="98" spans="1:3" ht="24.75" thickBot="1" x14ac:dyDescent="0.25">
      <c r="A98" s="109">
        <v>6310406060</v>
      </c>
      <c r="B98" s="110" t="s">
        <v>1182</v>
      </c>
      <c r="C98" s="110" t="s">
        <v>1229</v>
      </c>
    </row>
    <row r="99" spans="1:3" ht="48.75" thickBot="1" x14ac:dyDescent="0.25">
      <c r="A99" s="109">
        <v>6310406078</v>
      </c>
      <c r="B99" s="110" t="s">
        <v>1243</v>
      </c>
      <c r="C99" s="110" t="s">
        <v>1244</v>
      </c>
    </row>
    <row r="100" spans="1:3" ht="24.75" thickBot="1" x14ac:dyDescent="0.25">
      <c r="A100" s="109">
        <v>6310408241</v>
      </c>
      <c r="B100" s="109" t="s">
        <v>1185</v>
      </c>
      <c r="C100" s="109" t="s">
        <v>1230</v>
      </c>
    </row>
    <row r="101" spans="1:3" ht="24.75" thickBot="1" x14ac:dyDescent="0.25">
      <c r="A101" s="109">
        <v>6310408470</v>
      </c>
      <c r="B101" s="110" t="s">
        <v>1189</v>
      </c>
      <c r="C101" s="110" t="s">
        <v>1231</v>
      </c>
    </row>
    <row r="102" spans="1:3" ht="48.75" thickBot="1" x14ac:dyDescent="0.25">
      <c r="A102" s="109">
        <v>6310408500</v>
      </c>
      <c r="B102" s="110" t="s">
        <v>1236</v>
      </c>
      <c r="C102" s="110" t="s">
        <v>1233</v>
      </c>
    </row>
    <row r="103" spans="1:3" ht="48" x14ac:dyDescent="0.2">
      <c r="A103" s="140">
        <v>6310408500</v>
      </c>
      <c r="B103" s="141" t="s">
        <v>1232</v>
      </c>
      <c r="C103" s="141" t="s">
        <v>1233</v>
      </c>
    </row>
    <row r="104" spans="1:3" ht="24" x14ac:dyDescent="0.55000000000000004">
      <c r="A104" s="142">
        <v>6410400225</v>
      </c>
      <c r="B104" s="142" t="s">
        <v>1247</v>
      </c>
      <c r="C104" s="142" t="s">
        <v>1248</v>
      </c>
    </row>
    <row r="105" spans="1:3" ht="24" x14ac:dyDescent="0.55000000000000004">
      <c r="A105" s="142">
        <v>6410401540</v>
      </c>
      <c r="B105" s="142" t="s">
        <v>1247</v>
      </c>
      <c r="C105" s="142" t="s">
        <v>1248</v>
      </c>
    </row>
    <row r="106" spans="1:3" ht="24" x14ac:dyDescent="0.55000000000000004">
      <c r="A106" s="142">
        <v>6410401558</v>
      </c>
      <c r="B106" s="142" t="s">
        <v>1249</v>
      </c>
      <c r="C106" s="142" t="s">
        <v>1250</v>
      </c>
    </row>
    <row r="107" spans="1:3" ht="24" x14ac:dyDescent="0.55000000000000004">
      <c r="A107" s="142">
        <v>6410401566</v>
      </c>
      <c r="B107" s="142" t="s">
        <v>1221</v>
      </c>
      <c r="C107" s="142" t="s">
        <v>1251</v>
      </c>
    </row>
    <row r="108" spans="1:3" ht="24" x14ac:dyDescent="0.55000000000000004">
      <c r="A108" s="142">
        <v>6410401574</v>
      </c>
      <c r="B108" s="142" t="s">
        <v>1221</v>
      </c>
      <c r="C108" s="142" t="s">
        <v>1251</v>
      </c>
    </row>
    <row r="109" spans="1:3" ht="24" x14ac:dyDescent="0.55000000000000004">
      <c r="A109" s="142">
        <v>6410401591</v>
      </c>
      <c r="B109" s="142" t="s">
        <v>1221</v>
      </c>
      <c r="C109" s="142" t="s">
        <v>1282</v>
      </c>
    </row>
    <row r="110" spans="1:3" ht="24" x14ac:dyDescent="0.55000000000000004">
      <c r="A110" s="142">
        <v>6410401621</v>
      </c>
      <c r="B110" s="142" t="s">
        <v>1252</v>
      </c>
      <c r="C110" s="142" t="s">
        <v>1283</v>
      </c>
    </row>
    <row r="111" spans="1:3" ht="24" x14ac:dyDescent="0.55000000000000004">
      <c r="A111" s="142">
        <v>6410401639</v>
      </c>
      <c r="B111" s="142" t="s">
        <v>1249</v>
      </c>
      <c r="C111" s="142" t="s">
        <v>1250</v>
      </c>
    </row>
    <row r="112" spans="1:3" ht="24" x14ac:dyDescent="0.55000000000000004">
      <c r="A112" s="142">
        <v>6410401647</v>
      </c>
      <c r="B112" s="142" t="s">
        <v>1252</v>
      </c>
      <c r="C112" s="142" t="s">
        <v>1245</v>
      </c>
    </row>
    <row r="113" spans="1:3" ht="24" x14ac:dyDescent="0.55000000000000004">
      <c r="A113" s="142">
        <v>6410401655</v>
      </c>
      <c r="B113" s="142" t="s">
        <v>1252</v>
      </c>
      <c r="C113" s="142" t="s">
        <v>1245</v>
      </c>
    </row>
    <row r="114" spans="1:3" ht="24" x14ac:dyDescent="0.55000000000000004">
      <c r="A114" s="142">
        <v>6410403445</v>
      </c>
      <c r="B114" s="142" t="s">
        <v>1253</v>
      </c>
      <c r="C114" s="142" t="s">
        <v>1284</v>
      </c>
    </row>
    <row r="115" spans="1:3" ht="24" x14ac:dyDescent="0.55000000000000004">
      <c r="A115" s="142">
        <v>6410403453</v>
      </c>
      <c r="B115" s="142" t="s">
        <v>1254</v>
      </c>
      <c r="C115" s="142" t="s">
        <v>1255</v>
      </c>
    </row>
    <row r="116" spans="1:3" ht="24" x14ac:dyDescent="0.55000000000000004">
      <c r="A116" s="142">
        <v>6410403470</v>
      </c>
      <c r="B116" s="142" t="s">
        <v>1221</v>
      </c>
      <c r="C116" s="142" t="s">
        <v>1251</v>
      </c>
    </row>
    <row r="117" spans="1:3" ht="24" x14ac:dyDescent="0.55000000000000004">
      <c r="A117" s="142">
        <v>6410403500</v>
      </c>
      <c r="B117" s="142" t="s">
        <v>1221</v>
      </c>
      <c r="C117" s="142" t="s">
        <v>1285</v>
      </c>
    </row>
    <row r="118" spans="1:3" ht="24" x14ac:dyDescent="0.55000000000000004">
      <c r="A118" s="142">
        <v>6410403518</v>
      </c>
      <c r="B118" s="142" t="s">
        <v>1221</v>
      </c>
      <c r="C118" s="142" t="s">
        <v>1282</v>
      </c>
    </row>
    <row r="119" spans="1:3" ht="24" x14ac:dyDescent="0.55000000000000004">
      <c r="A119" s="142">
        <v>6410403534</v>
      </c>
      <c r="B119" s="142" t="s">
        <v>1256</v>
      </c>
      <c r="C119" s="142" t="s">
        <v>1257</v>
      </c>
    </row>
    <row r="120" spans="1:3" ht="24" x14ac:dyDescent="0.55000000000000004">
      <c r="A120" s="142">
        <v>6410403542</v>
      </c>
      <c r="B120" s="142" t="s">
        <v>1247</v>
      </c>
      <c r="C120" s="142" t="s">
        <v>1248</v>
      </c>
    </row>
    <row r="121" spans="1:3" ht="24" x14ac:dyDescent="0.55000000000000004">
      <c r="A121" s="142">
        <v>6410403551</v>
      </c>
      <c r="B121" s="142" t="s">
        <v>1256</v>
      </c>
      <c r="C121" s="142" t="s">
        <v>1257</v>
      </c>
    </row>
    <row r="122" spans="1:3" ht="24" x14ac:dyDescent="0.55000000000000004">
      <c r="A122" s="142">
        <v>6410403569</v>
      </c>
      <c r="B122" s="142" t="s">
        <v>1221</v>
      </c>
      <c r="C122" s="142" t="s">
        <v>1285</v>
      </c>
    </row>
    <row r="123" spans="1:3" ht="24" x14ac:dyDescent="0.55000000000000004">
      <c r="A123" s="142">
        <v>6410403585</v>
      </c>
      <c r="B123" s="142" t="s">
        <v>1256</v>
      </c>
      <c r="C123" s="142" t="s">
        <v>1257</v>
      </c>
    </row>
    <row r="124" spans="1:3" ht="24" x14ac:dyDescent="0.55000000000000004">
      <c r="A124" s="142">
        <v>6410403593</v>
      </c>
      <c r="B124" s="142" t="s">
        <v>1221</v>
      </c>
      <c r="C124" s="142" t="s">
        <v>1285</v>
      </c>
    </row>
    <row r="125" spans="1:3" ht="24" x14ac:dyDescent="0.55000000000000004">
      <c r="A125" s="142">
        <v>6410403631</v>
      </c>
      <c r="B125" s="142" t="s">
        <v>1258</v>
      </c>
      <c r="C125" s="142" t="s">
        <v>1286</v>
      </c>
    </row>
    <row r="126" spans="1:3" ht="24" x14ac:dyDescent="0.55000000000000004">
      <c r="A126" s="142">
        <v>6410403640</v>
      </c>
      <c r="B126" s="142" t="s">
        <v>1259</v>
      </c>
      <c r="C126" s="142" t="s">
        <v>1260</v>
      </c>
    </row>
    <row r="127" spans="1:3" ht="24" x14ac:dyDescent="0.55000000000000004">
      <c r="A127" s="142">
        <v>6410403658</v>
      </c>
      <c r="B127" s="142" t="s">
        <v>1254</v>
      </c>
      <c r="C127" s="142" t="s">
        <v>1261</v>
      </c>
    </row>
    <row r="128" spans="1:3" ht="24" x14ac:dyDescent="0.55000000000000004">
      <c r="A128" s="142">
        <v>6410403666</v>
      </c>
      <c r="B128" s="142" t="s">
        <v>1221</v>
      </c>
      <c r="C128" s="142" t="s">
        <v>1262</v>
      </c>
    </row>
    <row r="129" spans="1:3" ht="24" x14ac:dyDescent="0.55000000000000004">
      <c r="A129" s="142">
        <v>6410403682</v>
      </c>
      <c r="B129" s="142" t="s">
        <v>1263</v>
      </c>
      <c r="C129" s="142" t="s">
        <v>1264</v>
      </c>
    </row>
    <row r="130" spans="1:3" ht="24" x14ac:dyDescent="0.55000000000000004">
      <c r="A130" s="142">
        <v>6410403691</v>
      </c>
      <c r="B130" s="142" t="s">
        <v>1221</v>
      </c>
      <c r="C130" s="142" t="s">
        <v>1285</v>
      </c>
    </row>
    <row r="131" spans="1:3" ht="24" x14ac:dyDescent="0.55000000000000004">
      <c r="A131" s="142">
        <v>6410403704</v>
      </c>
      <c r="B131" s="142" t="s">
        <v>1221</v>
      </c>
      <c r="C131" s="142" t="s">
        <v>1262</v>
      </c>
    </row>
    <row r="132" spans="1:3" ht="24" x14ac:dyDescent="0.55000000000000004">
      <c r="A132" s="142">
        <v>6410403712</v>
      </c>
      <c r="B132" s="142" t="s">
        <v>1221</v>
      </c>
      <c r="C132" s="142" t="s">
        <v>1262</v>
      </c>
    </row>
    <row r="133" spans="1:3" ht="24" x14ac:dyDescent="0.55000000000000004">
      <c r="A133" s="142">
        <v>6410400926</v>
      </c>
      <c r="B133" s="142" t="s">
        <v>1265</v>
      </c>
      <c r="C133" s="142" t="s">
        <v>1266</v>
      </c>
    </row>
    <row r="134" spans="1:3" ht="24" x14ac:dyDescent="0.55000000000000004">
      <c r="A134" s="142">
        <v>6410401922</v>
      </c>
      <c r="B134" s="142" t="s">
        <v>1267</v>
      </c>
      <c r="C134" s="142" t="s">
        <v>1287</v>
      </c>
    </row>
    <row r="135" spans="1:3" ht="24" x14ac:dyDescent="0.55000000000000004">
      <c r="A135" s="142">
        <v>6410401931</v>
      </c>
      <c r="B135" s="142" t="s">
        <v>1267</v>
      </c>
      <c r="C135" s="142" t="s">
        <v>1287</v>
      </c>
    </row>
    <row r="136" spans="1:3" ht="24" x14ac:dyDescent="0.55000000000000004">
      <c r="A136" s="142">
        <v>6410401949</v>
      </c>
      <c r="B136" s="142" t="s">
        <v>1221</v>
      </c>
      <c r="C136" s="142" t="s">
        <v>1262</v>
      </c>
    </row>
    <row r="137" spans="1:3" ht="24" x14ac:dyDescent="0.55000000000000004">
      <c r="A137" s="142">
        <v>6410401957</v>
      </c>
      <c r="B137" s="142" t="s">
        <v>1247</v>
      </c>
      <c r="C137" s="142" t="s">
        <v>1248</v>
      </c>
    </row>
    <row r="138" spans="1:3" ht="24" x14ac:dyDescent="0.55000000000000004">
      <c r="A138" s="142">
        <v>6410401965</v>
      </c>
      <c r="B138" s="142" t="s">
        <v>1268</v>
      </c>
      <c r="C138" s="142" t="s">
        <v>1269</v>
      </c>
    </row>
    <row r="139" spans="1:3" ht="24" x14ac:dyDescent="0.55000000000000004">
      <c r="A139" s="142">
        <v>6410405723</v>
      </c>
      <c r="B139" s="142" t="s">
        <v>1270</v>
      </c>
      <c r="C139" s="142" t="s">
        <v>1281</v>
      </c>
    </row>
    <row r="140" spans="1:3" ht="24" x14ac:dyDescent="0.55000000000000004">
      <c r="A140" s="142">
        <v>6410405766</v>
      </c>
      <c r="B140" s="142" t="s">
        <v>1265</v>
      </c>
      <c r="C140" s="142" t="s">
        <v>1266</v>
      </c>
    </row>
    <row r="141" spans="1:3" ht="24" x14ac:dyDescent="0.55000000000000004">
      <c r="A141" s="142">
        <v>6410405782</v>
      </c>
      <c r="B141" s="142" t="s">
        <v>1271</v>
      </c>
      <c r="C141" s="142" t="s">
        <v>1272</v>
      </c>
    </row>
    <row r="142" spans="1:3" ht="24" x14ac:dyDescent="0.55000000000000004">
      <c r="A142" s="142">
        <v>6410405812</v>
      </c>
      <c r="B142" s="142" t="s">
        <v>1271</v>
      </c>
      <c r="C142" s="142" t="s">
        <v>1272</v>
      </c>
    </row>
    <row r="143" spans="1:3" ht="24" x14ac:dyDescent="0.55000000000000004">
      <c r="A143" s="142">
        <v>6410405821</v>
      </c>
      <c r="B143" s="142" t="s">
        <v>1267</v>
      </c>
      <c r="C143" s="142" t="s">
        <v>1287</v>
      </c>
    </row>
    <row r="144" spans="1:3" ht="24" x14ac:dyDescent="0.55000000000000004">
      <c r="A144" s="142">
        <v>6410405847</v>
      </c>
      <c r="B144" s="142" t="s">
        <v>1273</v>
      </c>
      <c r="C144" s="142" t="s">
        <v>1274</v>
      </c>
    </row>
    <row r="145" spans="1:3" ht="24" x14ac:dyDescent="0.55000000000000004">
      <c r="A145" s="142">
        <v>6410405855</v>
      </c>
      <c r="B145" s="142" t="s">
        <v>1275</v>
      </c>
      <c r="C145" s="142" t="s">
        <v>1276</v>
      </c>
    </row>
    <row r="146" spans="1:3" ht="24" x14ac:dyDescent="0.55000000000000004">
      <c r="A146" s="142">
        <v>6410405880</v>
      </c>
      <c r="B146" s="142" t="s">
        <v>1268</v>
      </c>
      <c r="C146" s="142" t="s">
        <v>1269</v>
      </c>
    </row>
    <row r="147" spans="1:3" ht="24" x14ac:dyDescent="0.55000000000000004">
      <c r="A147" s="142">
        <v>6410405901</v>
      </c>
      <c r="B147" s="142" t="s">
        <v>1277</v>
      </c>
      <c r="C147" s="142" t="s">
        <v>1278</v>
      </c>
    </row>
    <row r="148" spans="1:3" ht="24" x14ac:dyDescent="0.55000000000000004">
      <c r="A148" s="142">
        <v>6410405944</v>
      </c>
      <c r="B148" s="142" t="e">
        <v>#N/A</v>
      </c>
      <c r="C148" s="142" t="e">
        <v>#N/A</v>
      </c>
    </row>
    <row r="149" spans="1:3" ht="24" x14ac:dyDescent="0.55000000000000004">
      <c r="A149" s="142">
        <v>6410405952</v>
      </c>
      <c r="B149" s="142" t="s">
        <v>1265</v>
      </c>
      <c r="C149" s="142" t="s">
        <v>1266</v>
      </c>
    </row>
    <row r="150" spans="1:3" ht="24" x14ac:dyDescent="0.55000000000000004">
      <c r="A150" s="142">
        <v>6410405979</v>
      </c>
      <c r="B150" s="142" t="s">
        <v>1253</v>
      </c>
      <c r="C150" s="142" t="s">
        <v>1287</v>
      </c>
    </row>
    <row r="151" spans="1:3" ht="24" x14ac:dyDescent="0.55000000000000004">
      <c r="A151" s="142">
        <v>6410405987</v>
      </c>
      <c r="B151" s="142" t="s">
        <v>1265</v>
      </c>
      <c r="C151" s="142" t="s">
        <v>1266</v>
      </c>
    </row>
    <row r="152" spans="1:3" ht="24" x14ac:dyDescent="0.55000000000000004">
      <c r="A152" s="142">
        <v>6410406002</v>
      </c>
      <c r="B152" s="142" t="s">
        <v>1277</v>
      </c>
      <c r="C152" s="142" t="s">
        <v>1278</v>
      </c>
    </row>
    <row r="153" spans="1:3" ht="24" x14ac:dyDescent="0.55000000000000004">
      <c r="A153" s="142">
        <v>6410406011</v>
      </c>
      <c r="B153" s="142" t="s">
        <v>1277</v>
      </c>
      <c r="C153" s="142" t="s">
        <v>1278</v>
      </c>
    </row>
    <row r="154" spans="1:3" ht="24" x14ac:dyDescent="0.55000000000000004">
      <c r="A154" s="142">
        <v>6410409311</v>
      </c>
      <c r="B154" s="142" t="s">
        <v>1279</v>
      </c>
      <c r="C154" s="142" t="s">
        <v>1280</v>
      </c>
    </row>
    <row r="155" spans="1:3" ht="24" x14ac:dyDescent="0.55000000000000004">
      <c r="A155" s="142"/>
      <c r="B155" s="142"/>
      <c r="C155" s="142"/>
    </row>
    <row r="156" spans="1:3" ht="24" x14ac:dyDescent="0.55000000000000004">
      <c r="A156" s="142"/>
      <c r="B156" s="142"/>
      <c r="C156" s="142"/>
    </row>
    <row r="157" spans="1:3" ht="24" x14ac:dyDescent="0.55000000000000004">
      <c r="A157" s="142"/>
      <c r="B157" s="142"/>
      <c r="C157" s="1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18"/>
  <sheetViews>
    <sheetView topLeftCell="A13" workbookViewId="0">
      <selection activeCell="F107" sqref="F107"/>
    </sheetView>
  </sheetViews>
  <sheetFormatPr defaultRowHeight="24" x14ac:dyDescent="0.55000000000000004"/>
  <cols>
    <col min="1" max="1" width="9" style="1"/>
    <col min="2" max="2" width="31" style="1" customWidth="1"/>
    <col min="3" max="4" width="9" style="1"/>
    <col min="5" max="5" width="13.25" style="1" customWidth="1"/>
    <col min="6" max="16384" width="9" style="1"/>
  </cols>
  <sheetData>
    <row r="1" spans="1:6" x14ac:dyDescent="0.55000000000000004">
      <c r="A1" s="1" t="s">
        <v>34</v>
      </c>
    </row>
    <row r="2" spans="1:6" x14ac:dyDescent="0.55000000000000004">
      <c r="A2" s="1" t="s">
        <v>0</v>
      </c>
    </row>
    <row r="3" spans="1:6" x14ac:dyDescent="0.55000000000000004">
      <c r="B3" s="1" t="s">
        <v>1</v>
      </c>
      <c r="C3" s="1" t="s">
        <v>2</v>
      </c>
      <c r="F3" s="1" t="s">
        <v>3</v>
      </c>
    </row>
    <row r="4" spans="1:6" x14ac:dyDescent="0.55000000000000004">
      <c r="B4" s="2" t="s">
        <v>4</v>
      </c>
      <c r="C4" s="1" t="s">
        <v>5</v>
      </c>
      <c r="E4" s="1" t="s">
        <v>6</v>
      </c>
    </row>
    <row r="5" spans="1:6" x14ac:dyDescent="0.55000000000000004">
      <c r="B5" s="2" t="s">
        <v>7</v>
      </c>
      <c r="C5" s="1" t="s">
        <v>5</v>
      </c>
      <c r="E5" s="1" t="s">
        <v>8</v>
      </c>
    </row>
    <row r="6" spans="1:6" x14ac:dyDescent="0.55000000000000004">
      <c r="B6" s="2" t="s">
        <v>9</v>
      </c>
      <c r="E6" s="1" t="s">
        <v>26</v>
      </c>
    </row>
    <row r="7" spans="1:6" x14ac:dyDescent="0.55000000000000004">
      <c r="B7" s="2" t="s">
        <v>10</v>
      </c>
      <c r="C7" s="1" t="s">
        <v>5</v>
      </c>
      <c r="E7" s="1" t="s">
        <v>25</v>
      </c>
    </row>
    <row r="8" spans="1:6" x14ac:dyDescent="0.55000000000000004">
      <c r="A8" s="1" t="s">
        <v>11</v>
      </c>
      <c r="B8" s="2" t="s">
        <v>12</v>
      </c>
      <c r="C8" s="1" t="s">
        <v>5</v>
      </c>
      <c r="E8" s="1" t="s">
        <v>25</v>
      </c>
    </row>
    <row r="9" spans="1:6" x14ac:dyDescent="0.55000000000000004">
      <c r="B9" s="1" t="s">
        <v>13</v>
      </c>
      <c r="C9" s="1" t="s">
        <v>2</v>
      </c>
      <c r="F9" s="1" t="s">
        <v>14</v>
      </c>
    </row>
    <row r="10" spans="1:6" x14ac:dyDescent="0.55000000000000004">
      <c r="B10" s="2" t="s">
        <v>24</v>
      </c>
      <c r="E10" s="1" t="s">
        <v>27</v>
      </c>
    </row>
    <row r="11" spans="1:6" x14ac:dyDescent="0.55000000000000004">
      <c r="B11" s="2" t="s">
        <v>15</v>
      </c>
      <c r="E11" s="1" t="s">
        <v>28</v>
      </c>
    </row>
    <row r="12" spans="1:6" x14ac:dyDescent="0.55000000000000004">
      <c r="B12" s="3" t="s">
        <v>16</v>
      </c>
      <c r="D12" s="1" t="s">
        <v>29</v>
      </c>
    </row>
    <row r="13" spans="1:6" x14ac:dyDescent="0.55000000000000004">
      <c r="B13" s="3" t="s">
        <v>17</v>
      </c>
      <c r="D13" s="1" t="s">
        <v>30</v>
      </c>
    </row>
    <row r="14" spans="1:6" x14ac:dyDescent="0.55000000000000004">
      <c r="B14" s="2" t="s">
        <v>18</v>
      </c>
      <c r="C14" s="1" t="s">
        <v>5</v>
      </c>
      <c r="E14" s="1" t="s">
        <v>31</v>
      </c>
    </row>
    <row r="15" spans="1:6" x14ac:dyDescent="0.55000000000000004">
      <c r="B15" s="3" t="s">
        <v>19</v>
      </c>
      <c r="D15" s="1" t="s">
        <v>33</v>
      </c>
    </row>
    <row r="16" spans="1:6" x14ac:dyDescent="0.55000000000000004">
      <c r="B16" s="3" t="s">
        <v>17</v>
      </c>
      <c r="D16" s="4" t="s">
        <v>32</v>
      </c>
    </row>
    <row r="17" spans="2:6" x14ac:dyDescent="0.55000000000000004">
      <c r="B17" s="1" t="s">
        <v>20</v>
      </c>
      <c r="C17" s="1" t="s">
        <v>5</v>
      </c>
      <c r="F17" s="1" t="s">
        <v>21</v>
      </c>
    </row>
    <row r="18" spans="2:6" x14ac:dyDescent="0.55000000000000004">
      <c r="B18" s="1" t="s">
        <v>22</v>
      </c>
      <c r="C18" s="1" t="s">
        <v>5</v>
      </c>
      <c r="F18" s="1" t="s">
        <v>23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152"/>
  <sheetViews>
    <sheetView workbookViewId="0">
      <selection activeCell="F107" sqref="F107"/>
    </sheetView>
  </sheetViews>
  <sheetFormatPr defaultRowHeight="24" x14ac:dyDescent="0.55000000000000004"/>
  <cols>
    <col min="1" max="1" width="4.5" style="1" customWidth="1"/>
    <col min="2" max="2" width="2.875" style="1" customWidth="1"/>
    <col min="3" max="3" width="4.375" style="1" customWidth="1"/>
    <col min="4" max="4" width="12.875" style="6" customWidth="1"/>
    <col min="5" max="5" width="37.75" style="5" customWidth="1"/>
    <col min="6" max="6" width="57.75" style="5" customWidth="1"/>
    <col min="7" max="7" width="9" style="7" customWidth="1"/>
    <col min="8" max="8" width="10.75" style="6" customWidth="1"/>
    <col min="9" max="9" width="12.5" style="1" customWidth="1"/>
    <col min="10" max="16384" width="9" style="1"/>
  </cols>
  <sheetData>
    <row r="1" spans="1:9" x14ac:dyDescent="0.55000000000000004">
      <c r="A1" s="1" t="s">
        <v>253</v>
      </c>
    </row>
    <row r="2" spans="1:9" x14ac:dyDescent="0.55000000000000004">
      <c r="B2" s="1" t="s">
        <v>1</v>
      </c>
      <c r="G2" s="7" t="s">
        <v>2</v>
      </c>
      <c r="I2" s="1" t="s">
        <v>3</v>
      </c>
    </row>
    <row r="3" spans="1:9" x14ac:dyDescent="0.55000000000000004">
      <c r="C3" s="1" t="s">
        <v>35</v>
      </c>
      <c r="F3" s="5" t="s">
        <v>2</v>
      </c>
      <c r="H3" s="6" t="s">
        <v>6</v>
      </c>
    </row>
    <row r="4" spans="1:9" x14ac:dyDescent="0.55000000000000004">
      <c r="D4" s="6" t="s">
        <v>36</v>
      </c>
      <c r="E4" s="5" t="s">
        <v>37</v>
      </c>
      <c r="F4" s="5" t="s">
        <v>38</v>
      </c>
      <c r="G4" s="7" t="s">
        <v>50</v>
      </c>
    </row>
    <row r="5" spans="1:9" x14ac:dyDescent="0.55000000000000004">
      <c r="D5" s="6" t="s">
        <v>140</v>
      </c>
    </row>
    <row r="8" spans="1:9" x14ac:dyDescent="0.55000000000000004">
      <c r="C8" s="1" t="s">
        <v>49</v>
      </c>
      <c r="F8" s="5" t="s">
        <v>5</v>
      </c>
      <c r="H8" s="6" t="s">
        <v>8</v>
      </c>
    </row>
    <row r="9" spans="1:9" x14ac:dyDescent="0.55000000000000004">
      <c r="D9" s="6" t="s">
        <v>141</v>
      </c>
    </row>
    <row r="12" spans="1:9" x14ac:dyDescent="0.55000000000000004">
      <c r="C12" s="1" t="s">
        <v>39</v>
      </c>
      <c r="H12" s="6" t="s">
        <v>51</v>
      </c>
    </row>
    <row r="13" spans="1:9" x14ac:dyDescent="0.55000000000000004">
      <c r="D13" s="6">
        <v>1999021</v>
      </c>
      <c r="E13" s="5" t="s">
        <v>40</v>
      </c>
      <c r="F13" s="5" t="s">
        <v>41</v>
      </c>
      <c r="G13" s="7" t="s">
        <v>119</v>
      </c>
    </row>
    <row r="14" spans="1:9" x14ac:dyDescent="0.55000000000000004">
      <c r="E14" s="5" t="s">
        <v>42</v>
      </c>
      <c r="G14" s="7" t="s">
        <v>143</v>
      </c>
    </row>
    <row r="19" spans="3:8" x14ac:dyDescent="0.55000000000000004">
      <c r="E19" s="5" t="s">
        <v>43</v>
      </c>
      <c r="G19" s="7" t="s">
        <v>144</v>
      </c>
    </row>
    <row r="22" spans="3:8" x14ac:dyDescent="0.55000000000000004">
      <c r="C22" s="1" t="s">
        <v>44</v>
      </c>
      <c r="F22" s="5" t="s">
        <v>2</v>
      </c>
      <c r="H22" s="6" t="s">
        <v>25</v>
      </c>
    </row>
    <row r="23" spans="3:8" x14ac:dyDescent="0.55000000000000004">
      <c r="D23" s="6">
        <v>1999111</v>
      </c>
      <c r="E23" s="5" t="s">
        <v>45</v>
      </c>
      <c r="F23" s="5" t="s">
        <v>46</v>
      </c>
      <c r="G23" s="7" t="s">
        <v>52</v>
      </c>
    </row>
    <row r="24" spans="3:8" x14ac:dyDescent="0.55000000000000004">
      <c r="D24" s="6" t="s">
        <v>53</v>
      </c>
    </row>
    <row r="27" spans="3:8" x14ac:dyDescent="0.55000000000000004">
      <c r="C27" s="1" t="s">
        <v>47</v>
      </c>
      <c r="F27" s="5" t="s">
        <v>5</v>
      </c>
      <c r="H27" s="6" t="s">
        <v>25</v>
      </c>
    </row>
    <row r="28" spans="3:8" x14ac:dyDescent="0.55000000000000004">
      <c r="D28" s="6" t="s">
        <v>48</v>
      </c>
    </row>
    <row r="33" spans="2:9" x14ac:dyDescent="0.55000000000000004">
      <c r="B33" s="1" t="s">
        <v>13</v>
      </c>
      <c r="G33" s="7" t="s">
        <v>2</v>
      </c>
      <c r="I33" s="1" t="s">
        <v>14</v>
      </c>
    </row>
    <row r="34" spans="2:9" x14ac:dyDescent="0.55000000000000004">
      <c r="C34" s="1" t="s">
        <v>54</v>
      </c>
      <c r="H34" s="6" t="s">
        <v>27</v>
      </c>
    </row>
    <row r="35" spans="2:9" x14ac:dyDescent="0.55000000000000004">
      <c r="D35" s="6">
        <v>1403111</v>
      </c>
      <c r="E35" s="5" t="s">
        <v>55</v>
      </c>
      <c r="F35" s="5" t="s">
        <v>56</v>
      </c>
      <c r="G35" s="7" t="s">
        <v>138</v>
      </c>
    </row>
    <row r="36" spans="2:9" x14ac:dyDescent="0.55000000000000004">
      <c r="D36" s="6">
        <v>1403112</v>
      </c>
      <c r="E36" s="5" t="s">
        <v>57</v>
      </c>
      <c r="F36" s="5" t="s">
        <v>58</v>
      </c>
      <c r="G36" s="7" t="s">
        <v>137</v>
      </c>
    </row>
    <row r="37" spans="2:9" x14ac:dyDescent="0.55000000000000004">
      <c r="D37" s="6">
        <v>1417111</v>
      </c>
      <c r="E37" s="5" t="s">
        <v>59</v>
      </c>
      <c r="F37" s="5" t="s">
        <v>60</v>
      </c>
      <c r="G37" s="7" t="s">
        <v>119</v>
      </c>
    </row>
    <row r="38" spans="2:9" x14ac:dyDescent="0.55000000000000004">
      <c r="D38" s="6">
        <v>1417112</v>
      </c>
      <c r="E38" s="5" t="s">
        <v>61</v>
      </c>
      <c r="F38" s="5" t="s">
        <v>62</v>
      </c>
      <c r="G38" s="7" t="s">
        <v>119</v>
      </c>
    </row>
    <row r="39" spans="2:9" x14ac:dyDescent="0.55000000000000004">
      <c r="D39" s="6">
        <v>1420113</v>
      </c>
      <c r="E39" s="5" t="s">
        <v>63</v>
      </c>
      <c r="F39" s="5" t="s">
        <v>64</v>
      </c>
      <c r="G39" s="7" t="s">
        <v>137</v>
      </c>
    </row>
    <row r="40" spans="2:9" x14ac:dyDescent="0.55000000000000004">
      <c r="D40" s="6">
        <v>1420114</v>
      </c>
      <c r="E40" s="5" t="s">
        <v>65</v>
      </c>
      <c r="F40" s="5" t="s">
        <v>66</v>
      </c>
      <c r="G40" s="7" t="s">
        <v>137</v>
      </c>
    </row>
    <row r="41" spans="2:9" x14ac:dyDescent="0.55000000000000004">
      <c r="D41" s="6">
        <v>1420117</v>
      </c>
      <c r="E41" s="5" t="s">
        <v>67</v>
      </c>
      <c r="F41" s="5" t="s">
        <v>68</v>
      </c>
      <c r="G41" s="7" t="s">
        <v>52</v>
      </c>
    </row>
    <row r="42" spans="2:9" x14ac:dyDescent="0.55000000000000004">
      <c r="D42" s="6">
        <v>1420118</v>
      </c>
      <c r="E42" s="5" t="s">
        <v>69</v>
      </c>
      <c r="F42" s="5" t="s">
        <v>70</v>
      </c>
      <c r="G42" s="7" t="s">
        <v>52</v>
      </c>
    </row>
    <row r="43" spans="2:9" x14ac:dyDescent="0.55000000000000004">
      <c r="D43" s="6">
        <v>1424111</v>
      </c>
      <c r="E43" s="5" t="s">
        <v>71</v>
      </c>
      <c r="F43" s="5" t="s">
        <v>72</v>
      </c>
      <c r="G43" s="7" t="s">
        <v>119</v>
      </c>
    </row>
    <row r="44" spans="2:9" x14ac:dyDescent="0.55000000000000004">
      <c r="D44" s="6">
        <v>1424112</v>
      </c>
      <c r="E44" s="5" t="s">
        <v>73</v>
      </c>
      <c r="F44" s="5" t="s">
        <v>74</v>
      </c>
      <c r="G44" s="7" t="s">
        <v>137</v>
      </c>
    </row>
    <row r="45" spans="2:9" x14ac:dyDescent="0.55000000000000004">
      <c r="D45" s="6">
        <v>1424455</v>
      </c>
      <c r="E45" s="5" t="s">
        <v>75</v>
      </c>
      <c r="F45" s="5" t="s">
        <v>76</v>
      </c>
      <c r="G45" s="7" t="s">
        <v>138</v>
      </c>
    </row>
    <row r="46" spans="2:9" x14ac:dyDescent="0.55000000000000004">
      <c r="D46" s="6" t="s">
        <v>77</v>
      </c>
      <c r="H46" s="6" t="s">
        <v>28</v>
      </c>
    </row>
    <row r="47" spans="2:9" x14ac:dyDescent="0.55000000000000004">
      <c r="D47" s="6" t="s">
        <v>78</v>
      </c>
    </row>
    <row r="48" spans="2:9" x14ac:dyDescent="0.55000000000000004">
      <c r="D48" s="6" t="s">
        <v>79</v>
      </c>
      <c r="H48" s="6" t="s">
        <v>29</v>
      </c>
    </row>
    <row r="49" spans="4:7" x14ac:dyDescent="0.55000000000000004">
      <c r="D49" s="6">
        <v>1401114</v>
      </c>
      <c r="E49" s="5" t="s">
        <v>80</v>
      </c>
      <c r="F49" s="5" t="s">
        <v>81</v>
      </c>
      <c r="G49" s="7" t="s">
        <v>136</v>
      </c>
    </row>
    <row r="50" spans="4:7" x14ac:dyDescent="0.55000000000000004">
      <c r="D50" s="6">
        <v>1402311</v>
      </c>
      <c r="E50" s="5" t="s">
        <v>82</v>
      </c>
      <c r="F50" s="5" t="s">
        <v>83</v>
      </c>
      <c r="G50" s="7" t="s">
        <v>52</v>
      </c>
    </row>
    <row r="51" spans="4:7" x14ac:dyDescent="0.55000000000000004">
      <c r="D51" s="6">
        <v>1402312</v>
      </c>
      <c r="E51" s="5" t="s">
        <v>84</v>
      </c>
      <c r="F51" s="5" t="s">
        <v>85</v>
      </c>
      <c r="G51" s="7" t="s">
        <v>137</v>
      </c>
    </row>
    <row r="52" spans="4:7" x14ac:dyDescent="0.55000000000000004">
      <c r="D52" s="6">
        <v>1402313</v>
      </c>
      <c r="E52" s="5" t="s">
        <v>86</v>
      </c>
      <c r="F52" s="5" t="s">
        <v>87</v>
      </c>
      <c r="G52" s="7" t="s">
        <v>119</v>
      </c>
    </row>
    <row r="53" spans="4:7" x14ac:dyDescent="0.55000000000000004">
      <c r="D53" s="6">
        <v>1403221</v>
      </c>
      <c r="E53" s="5" t="s">
        <v>88</v>
      </c>
      <c r="F53" s="5" t="s">
        <v>89</v>
      </c>
      <c r="G53" s="7" t="s">
        <v>138</v>
      </c>
    </row>
    <row r="54" spans="4:7" x14ac:dyDescent="0.55000000000000004">
      <c r="D54" s="6">
        <v>1403222</v>
      </c>
      <c r="E54" s="5" t="s">
        <v>90</v>
      </c>
      <c r="F54" s="5" t="s">
        <v>91</v>
      </c>
      <c r="G54" s="7" t="s">
        <v>137</v>
      </c>
    </row>
    <row r="55" spans="4:7" x14ac:dyDescent="0.55000000000000004">
      <c r="D55" s="6">
        <v>1416311</v>
      </c>
      <c r="E55" s="5" t="s">
        <v>92</v>
      </c>
      <c r="F55" s="5" t="s">
        <v>93</v>
      </c>
      <c r="G55" s="7" t="s">
        <v>119</v>
      </c>
    </row>
    <row r="56" spans="4:7" x14ac:dyDescent="0.55000000000000004">
      <c r="D56" s="6">
        <v>1416312</v>
      </c>
      <c r="E56" s="5" t="s">
        <v>94</v>
      </c>
      <c r="F56" s="5" t="s">
        <v>95</v>
      </c>
      <c r="G56" s="7" t="s">
        <v>137</v>
      </c>
    </row>
    <row r="57" spans="4:7" x14ac:dyDescent="0.55000000000000004">
      <c r="D57" s="6">
        <v>1419211</v>
      </c>
      <c r="E57" s="5" t="s">
        <v>96</v>
      </c>
      <c r="F57" s="5" t="s">
        <v>97</v>
      </c>
      <c r="G57" s="7" t="s">
        <v>119</v>
      </c>
    </row>
    <row r="58" spans="4:7" x14ac:dyDescent="0.55000000000000004">
      <c r="D58" s="6">
        <v>1419214</v>
      </c>
      <c r="E58" s="5" t="s">
        <v>98</v>
      </c>
      <c r="F58" s="5" t="s">
        <v>99</v>
      </c>
      <c r="G58" s="7" t="s">
        <v>137</v>
      </c>
    </row>
    <row r="59" spans="4:7" x14ac:dyDescent="0.55000000000000004">
      <c r="D59" s="6">
        <v>1422111</v>
      </c>
      <c r="E59" s="5" t="s">
        <v>100</v>
      </c>
      <c r="F59" s="5" t="s">
        <v>101</v>
      </c>
      <c r="G59" s="7" t="s">
        <v>119</v>
      </c>
    </row>
    <row r="60" spans="4:7" x14ac:dyDescent="0.55000000000000004">
      <c r="D60" s="6">
        <v>1423113</v>
      </c>
      <c r="E60" s="5" t="s">
        <v>102</v>
      </c>
      <c r="F60" s="5" t="s">
        <v>103</v>
      </c>
      <c r="G60" s="7" t="s">
        <v>136</v>
      </c>
    </row>
    <row r="61" spans="4:7" x14ac:dyDescent="0.55000000000000004">
      <c r="D61" s="6">
        <v>1423351</v>
      </c>
      <c r="E61" s="5" t="s">
        <v>104</v>
      </c>
      <c r="F61" s="5" t="s">
        <v>105</v>
      </c>
      <c r="G61" s="7" t="s">
        <v>119</v>
      </c>
    </row>
    <row r="62" spans="4:7" x14ac:dyDescent="0.55000000000000004">
      <c r="D62" s="6">
        <v>1423352</v>
      </c>
      <c r="E62" s="5" t="s">
        <v>106</v>
      </c>
      <c r="F62" s="5" t="s">
        <v>107</v>
      </c>
      <c r="G62" s="7" t="s">
        <v>137</v>
      </c>
    </row>
    <row r="63" spans="4:7" x14ac:dyDescent="0.55000000000000004">
      <c r="D63" s="6">
        <v>1424381</v>
      </c>
      <c r="E63" s="5" t="s">
        <v>108</v>
      </c>
      <c r="F63" s="5" t="s">
        <v>109</v>
      </c>
      <c r="G63" s="7" t="s">
        <v>119</v>
      </c>
    </row>
    <row r="64" spans="4:7" x14ac:dyDescent="0.55000000000000004">
      <c r="D64" s="6">
        <v>1424382</v>
      </c>
      <c r="E64" s="5" t="s">
        <v>110</v>
      </c>
      <c r="F64" s="5" t="s">
        <v>111</v>
      </c>
      <c r="G64" s="7" t="s">
        <v>137</v>
      </c>
    </row>
    <row r="65" spans="4:8" x14ac:dyDescent="0.55000000000000004">
      <c r="D65" s="6">
        <v>1424454</v>
      </c>
      <c r="E65" s="5" t="s">
        <v>112</v>
      </c>
      <c r="F65" s="5" t="s">
        <v>113</v>
      </c>
      <c r="G65" s="7" t="s">
        <v>139</v>
      </c>
    </row>
    <row r="66" spans="4:8" x14ac:dyDescent="0.55000000000000004">
      <c r="D66" s="6">
        <v>1424483</v>
      </c>
      <c r="E66" s="5" t="s">
        <v>114</v>
      </c>
      <c r="F66" s="5" t="s">
        <v>115</v>
      </c>
      <c r="G66" s="7" t="s">
        <v>138</v>
      </c>
    </row>
    <row r="67" spans="4:8" x14ac:dyDescent="0.55000000000000004">
      <c r="D67" s="6">
        <v>1424484</v>
      </c>
      <c r="E67" s="5" t="s">
        <v>116</v>
      </c>
      <c r="F67" s="5" t="s">
        <v>117</v>
      </c>
      <c r="G67" s="7" t="s">
        <v>119</v>
      </c>
    </row>
    <row r="68" spans="4:8" x14ac:dyDescent="0.55000000000000004">
      <c r="D68" s="6">
        <v>1424491</v>
      </c>
      <c r="E68" s="5" t="s">
        <v>118</v>
      </c>
      <c r="F68" s="5" t="s">
        <v>120</v>
      </c>
      <c r="G68" s="7" t="s">
        <v>119</v>
      </c>
    </row>
    <row r="69" spans="4:8" x14ac:dyDescent="0.55000000000000004">
      <c r="D69" s="6">
        <v>1424497</v>
      </c>
      <c r="E69" s="5" t="s">
        <v>121</v>
      </c>
      <c r="F69" s="5" t="s">
        <v>122</v>
      </c>
      <c r="G69" s="7">
        <v>1</v>
      </c>
    </row>
    <row r="70" spans="4:8" x14ac:dyDescent="0.55000000000000004">
      <c r="D70" s="6">
        <v>1424499</v>
      </c>
      <c r="E70" s="5" t="s">
        <v>123</v>
      </c>
      <c r="F70" s="5" t="s">
        <v>124</v>
      </c>
      <c r="G70" s="7" t="s">
        <v>142</v>
      </c>
    </row>
    <row r="71" spans="4:8" x14ac:dyDescent="0.55000000000000004">
      <c r="D71" s="6" t="s">
        <v>125</v>
      </c>
      <c r="H71" s="6" t="s">
        <v>30</v>
      </c>
    </row>
    <row r="72" spans="4:8" x14ac:dyDescent="0.55000000000000004">
      <c r="D72" s="6">
        <v>1401114</v>
      </c>
      <c r="E72" s="5" t="s">
        <v>80</v>
      </c>
      <c r="F72" s="5" t="s">
        <v>81</v>
      </c>
      <c r="G72" s="7" t="s">
        <v>136</v>
      </c>
    </row>
    <row r="73" spans="4:8" x14ac:dyDescent="0.55000000000000004">
      <c r="D73" s="6">
        <v>1402311</v>
      </c>
      <c r="E73" s="5" t="s">
        <v>82</v>
      </c>
      <c r="F73" s="5" t="s">
        <v>83</v>
      </c>
      <c r="G73" s="7" t="s">
        <v>52</v>
      </c>
    </row>
    <row r="74" spans="4:8" x14ac:dyDescent="0.55000000000000004">
      <c r="D74" s="6">
        <v>1402312</v>
      </c>
      <c r="E74" s="5" t="s">
        <v>84</v>
      </c>
      <c r="F74" s="5" t="s">
        <v>85</v>
      </c>
      <c r="G74" s="7" t="s">
        <v>137</v>
      </c>
    </row>
    <row r="75" spans="4:8" x14ac:dyDescent="0.55000000000000004">
      <c r="D75" s="6">
        <v>1402313</v>
      </c>
      <c r="E75" s="5" t="s">
        <v>126</v>
      </c>
      <c r="F75" s="5" t="s">
        <v>87</v>
      </c>
      <c r="G75" s="7" t="s">
        <v>119</v>
      </c>
    </row>
    <row r="76" spans="4:8" x14ac:dyDescent="0.55000000000000004">
      <c r="D76" s="6">
        <v>1403221</v>
      </c>
      <c r="E76" s="5" t="s">
        <v>88</v>
      </c>
      <c r="F76" s="5" t="s">
        <v>89</v>
      </c>
      <c r="G76" s="7" t="s">
        <v>138</v>
      </c>
    </row>
    <row r="77" spans="4:8" x14ac:dyDescent="0.55000000000000004">
      <c r="D77" s="6">
        <v>1403222</v>
      </c>
      <c r="E77" s="5" t="s">
        <v>90</v>
      </c>
      <c r="F77" s="5" t="s">
        <v>91</v>
      </c>
      <c r="G77" s="7" t="s">
        <v>137</v>
      </c>
    </row>
    <row r="78" spans="4:8" x14ac:dyDescent="0.55000000000000004">
      <c r="D78" s="6">
        <v>1416311</v>
      </c>
      <c r="E78" s="5" t="s">
        <v>92</v>
      </c>
      <c r="F78" s="5" t="s">
        <v>93</v>
      </c>
      <c r="G78" s="7" t="s">
        <v>119</v>
      </c>
    </row>
    <row r="79" spans="4:8" x14ac:dyDescent="0.55000000000000004">
      <c r="D79" s="6">
        <v>1416312</v>
      </c>
      <c r="E79" s="5" t="s">
        <v>94</v>
      </c>
      <c r="F79" s="5" t="s">
        <v>95</v>
      </c>
      <c r="G79" s="7" t="s">
        <v>137</v>
      </c>
    </row>
    <row r="80" spans="4:8" x14ac:dyDescent="0.55000000000000004">
      <c r="D80" s="6">
        <v>1419211</v>
      </c>
      <c r="E80" s="5" t="s">
        <v>96</v>
      </c>
      <c r="F80" s="5" t="s">
        <v>97</v>
      </c>
      <c r="G80" s="7" t="s">
        <v>119</v>
      </c>
    </row>
    <row r="81" spans="4:8" x14ac:dyDescent="0.55000000000000004">
      <c r="D81" s="6">
        <v>1419214</v>
      </c>
      <c r="E81" s="5" t="s">
        <v>98</v>
      </c>
      <c r="F81" s="5" t="s">
        <v>99</v>
      </c>
      <c r="G81" s="7" t="s">
        <v>137</v>
      </c>
    </row>
    <row r="82" spans="4:8" x14ac:dyDescent="0.55000000000000004">
      <c r="D82" s="6">
        <v>1422111</v>
      </c>
      <c r="E82" s="5" t="s">
        <v>100</v>
      </c>
      <c r="F82" s="5" t="s">
        <v>101</v>
      </c>
      <c r="G82" s="7" t="s">
        <v>119</v>
      </c>
    </row>
    <row r="83" spans="4:8" x14ac:dyDescent="0.55000000000000004">
      <c r="D83" s="6">
        <v>1423113</v>
      </c>
      <c r="E83" s="5" t="s">
        <v>102</v>
      </c>
      <c r="F83" s="5" t="s">
        <v>103</v>
      </c>
      <c r="G83" s="7" t="s">
        <v>136</v>
      </c>
    </row>
    <row r="84" spans="4:8" x14ac:dyDescent="0.55000000000000004">
      <c r="D84" s="6">
        <v>1423351</v>
      </c>
      <c r="E84" s="5" t="s">
        <v>104</v>
      </c>
      <c r="F84" s="5" t="s">
        <v>105</v>
      </c>
      <c r="G84" s="7" t="s">
        <v>119</v>
      </c>
    </row>
    <row r="85" spans="4:8" x14ac:dyDescent="0.55000000000000004">
      <c r="D85" s="6">
        <v>1423352</v>
      </c>
      <c r="E85" s="5" t="s">
        <v>106</v>
      </c>
      <c r="F85" s="5" t="s">
        <v>107</v>
      </c>
      <c r="G85" s="7" t="s">
        <v>137</v>
      </c>
    </row>
    <row r="86" spans="4:8" x14ac:dyDescent="0.55000000000000004">
      <c r="D86" s="6">
        <v>1423421</v>
      </c>
      <c r="E86" s="5" t="s">
        <v>127</v>
      </c>
      <c r="F86" s="5" t="s">
        <v>128</v>
      </c>
      <c r="G86" s="7" t="s">
        <v>139</v>
      </c>
    </row>
    <row r="87" spans="4:8" x14ac:dyDescent="0.55000000000000004">
      <c r="D87" s="6">
        <v>1423441</v>
      </c>
      <c r="E87" s="5" t="s">
        <v>129</v>
      </c>
      <c r="F87" s="5" t="s">
        <v>130</v>
      </c>
      <c r="G87" s="7" t="s">
        <v>139</v>
      </c>
    </row>
    <row r="88" spans="4:8" x14ac:dyDescent="0.55000000000000004">
      <c r="D88" s="6">
        <v>1423491</v>
      </c>
      <c r="E88" s="5" t="s">
        <v>131</v>
      </c>
      <c r="F88" s="5" t="s">
        <v>132</v>
      </c>
      <c r="G88" s="7" t="s">
        <v>119</v>
      </c>
    </row>
    <row r="89" spans="4:8" x14ac:dyDescent="0.55000000000000004">
      <c r="D89" s="6">
        <v>1423497</v>
      </c>
      <c r="E89" s="5" t="s">
        <v>121</v>
      </c>
      <c r="F89" s="5" t="s">
        <v>122</v>
      </c>
      <c r="G89" s="7">
        <v>1</v>
      </c>
    </row>
    <row r="90" spans="4:8" x14ac:dyDescent="0.55000000000000004">
      <c r="D90" s="6">
        <v>1423499</v>
      </c>
      <c r="E90" s="5" t="s">
        <v>133</v>
      </c>
      <c r="F90" s="5" t="s">
        <v>134</v>
      </c>
      <c r="G90" s="7" t="s">
        <v>142</v>
      </c>
    </row>
    <row r="91" spans="4:8" x14ac:dyDescent="0.55000000000000004">
      <c r="D91" s="6">
        <v>1424381</v>
      </c>
      <c r="E91" s="5" t="s">
        <v>108</v>
      </c>
      <c r="F91" s="5" t="s">
        <v>109</v>
      </c>
      <c r="G91" s="7" t="s">
        <v>119</v>
      </c>
    </row>
    <row r="92" spans="4:8" x14ac:dyDescent="0.55000000000000004">
      <c r="D92" s="6">
        <v>1424382</v>
      </c>
      <c r="E92" s="5" t="s">
        <v>110</v>
      </c>
      <c r="F92" s="5" t="s">
        <v>111</v>
      </c>
      <c r="G92" s="7" t="s">
        <v>137</v>
      </c>
    </row>
    <row r="93" spans="4:8" x14ac:dyDescent="0.55000000000000004">
      <c r="D93" s="6">
        <v>1424454</v>
      </c>
      <c r="E93" s="5" t="s">
        <v>112</v>
      </c>
      <c r="F93" s="5" t="s">
        <v>113</v>
      </c>
      <c r="G93" s="7" t="s">
        <v>139</v>
      </c>
    </row>
    <row r="94" spans="4:8" x14ac:dyDescent="0.55000000000000004">
      <c r="D94" s="6">
        <v>1424483</v>
      </c>
      <c r="E94" s="5" t="s">
        <v>114</v>
      </c>
      <c r="F94" s="5" t="s">
        <v>135</v>
      </c>
      <c r="G94" s="7" t="s">
        <v>138</v>
      </c>
    </row>
    <row r="95" spans="4:8" x14ac:dyDescent="0.55000000000000004">
      <c r="D95" s="6">
        <v>1424484</v>
      </c>
      <c r="E95" s="5" t="s">
        <v>116</v>
      </c>
      <c r="F95" s="5" t="s">
        <v>117</v>
      </c>
      <c r="G95" s="7" t="s">
        <v>119</v>
      </c>
    </row>
    <row r="96" spans="4:8" x14ac:dyDescent="0.55000000000000004">
      <c r="D96" s="6" t="s">
        <v>247</v>
      </c>
      <c r="F96" s="5" t="s">
        <v>5</v>
      </c>
      <c r="H96" s="6" t="s">
        <v>31</v>
      </c>
    </row>
    <row r="97" spans="4:8" x14ac:dyDescent="0.55000000000000004">
      <c r="D97" s="6" t="s">
        <v>145</v>
      </c>
    </row>
    <row r="98" spans="4:8" x14ac:dyDescent="0.55000000000000004">
      <c r="D98" s="6" t="s">
        <v>146</v>
      </c>
      <c r="E98" s="5" t="s">
        <v>5</v>
      </c>
      <c r="H98" s="6" t="s">
        <v>33</v>
      </c>
    </row>
    <row r="99" spans="4:8" x14ac:dyDescent="0.55000000000000004">
      <c r="D99" s="6">
        <v>1424281</v>
      </c>
      <c r="E99" s="5" t="s">
        <v>147</v>
      </c>
      <c r="F99" s="5" t="s">
        <v>148</v>
      </c>
      <c r="G99" s="7" t="s">
        <v>119</v>
      </c>
      <c r="H99" s="7"/>
    </row>
    <row r="100" spans="4:8" x14ac:dyDescent="0.55000000000000004">
      <c r="D100" s="6">
        <v>1424311</v>
      </c>
      <c r="E100" s="5" t="s">
        <v>149</v>
      </c>
      <c r="F100" s="5" t="s">
        <v>150</v>
      </c>
      <c r="G100" s="7" t="s">
        <v>119</v>
      </c>
      <c r="H100" s="7"/>
    </row>
    <row r="101" spans="4:8" x14ac:dyDescent="0.55000000000000004">
      <c r="D101" s="6">
        <v>1424331</v>
      </c>
      <c r="E101" s="5" t="s">
        <v>151</v>
      </c>
      <c r="F101" s="5" t="s">
        <v>152</v>
      </c>
      <c r="G101" s="7" t="s">
        <v>119</v>
      </c>
      <c r="H101" s="7"/>
    </row>
    <row r="102" spans="4:8" x14ac:dyDescent="0.55000000000000004">
      <c r="D102" s="6">
        <v>1424396</v>
      </c>
      <c r="E102" s="5" t="s">
        <v>153</v>
      </c>
      <c r="F102" s="5" t="s">
        <v>154</v>
      </c>
      <c r="G102" s="7" t="s">
        <v>248</v>
      </c>
      <c r="H102" s="7"/>
    </row>
    <row r="103" spans="4:8" x14ac:dyDescent="0.55000000000000004">
      <c r="D103" s="6">
        <v>1424411</v>
      </c>
      <c r="E103" s="5" t="s">
        <v>155</v>
      </c>
      <c r="F103" s="5" t="s">
        <v>156</v>
      </c>
      <c r="G103" s="7" t="s">
        <v>136</v>
      </c>
      <c r="H103" s="7"/>
    </row>
    <row r="104" spans="4:8" x14ac:dyDescent="0.55000000000000004">
      <c r="D104" s="6">
        <v>1424451</v>
      </c>
      <c r="E104" s="5" t="s">
        <v>157</v>
      </c>
      <c r="F104" s="5" t="s">
        <v>158</v>
      </c>
      <c r="G104" s="7" t="s">
        <v>138</v>
      </c>
      <c r="H104" s="7"/>
    </row>
    <row r="105" spans="4:8" x14ac:dyDescent="0.55000000000000004">
      <c r="D105" s="6">
        <v>1424452</v>
      </c>
      <c r="E105" s="5" t="s">
        <v>159</v>
      </c>
      <c r="F105" s="5" t="s">
        <v>160</v>
      </c>
      <c r="G105" s="7" t="s">
        <v>136</v>
      </c>
      <c r="H105" s="7"/>
    </row>
    <row r="106" spans="4:8" x14ac:dyDescent="0.55000000000000004">
      <c r="D106" s="6">
        <v>1424453</v>
      </c>
      <c r="E106" s="5" t="s">
        <v>161</v>
      </c>
      <c r="F106" s="5" t="s">
        <v>162</v>
      </c>
      <c r="G106" s="7" t="s">
        <v>119</v>
      </c>
      <c r="H106" s="7"/>
    </row>
    <row r="107" spans="4:8" x14ac:dyDescent="0.55000000000000004">
      <c r="D107" s="6">
        <v>1424456</v>
      </c>
      <c r="E107" s="5" t="s">
        <v>163</v>
      </c>
      <c r="F107" s="5" t="s">
        <v>164</v>
      </c>
      <c r="G107" s="7" t="s">
        <v>119</v>
      </c>
      <c r="H107" s="7"/>
    </row>
    <row r="108" spans="4:8" x14ac:dyDescent="0.55000000000000004">
      <c r="D108" s="6">
        <v>1424458</v>
      </c>
      <c r="E108" s="5" t="s">
        <v>165</v>
      </c>
      <c r="F108" s="5" t="s">
        <v>166</v>
      </c>
      <c r="G108" s="7" t="s">
        <v>119</v>
      </c>
      <c r="H108" s="7"/>
    </row>
    <row r="109" spans="4:8" x14ac:dyDescent="0.55000000000000004">
      <c r="D109" s="6">
        <v>1424459</v>
      </c>
      <c r="E109" s="5" t="s">
        <v>167</v>
      </c>
      <c r="F109" s="5" t="s">
        <v>168</v>
      </c>
      <c r="G109" s="7" t="s">
        <v>136</v>
      </c>
      <c r="H109" s="7"/>
    </row>
    <row r="110" spans="4:8" x14ac:dyDescent="0.55000000000000004">
      <c r="D110" s="6">
        <v>1424473</v>
      </c>
      <c r="E110" s="5" t="s">
        <v>169</v>
      </c>
      <c r="F110" s="5" t="s">
        <v>170</v>
      </c>
      <c r="G110" s="7" t="s">
        <v>119</v>
      </c>
      <c r="H110" s="7"/>
    </row>
    <row r="111" spans="4:8" x14ac:dyDescent="0.55000000000000004">
      <c r="D111" s="6">
        <v>1424481</v>
      </c>
      <c r="E111" s="5" t="s">
        <v>171</v>
      </c>
      <c r="F111" s="5" t="s">
        <v>172</v>
      </c>
      <c r="G111" s="7" t="s">
        <v>119</v>
      </c>
      <c r="H111" s="7"/>
    </row>
    <row r="112" spans="4:8" x14ac:dyDescent="0.55000000000000004">
      <c r="D112" s="6">
        <v>1424482</v>
      </c>
      <c r="E112" s="5" t="s">
        <v>173</v>
      </c>
      <c r="F112" s="5" t="s">
        <v>174</v>
      </c>
      <c r="G112" s="7" t="s">
        <v>119</v>
      </c>
      <c r="H112" s="7"/>
    </row>
    <row r="113" spans="4:8" x14ac:dyDescent="0.55000000000000004">
      <c r="D113" s="6">
        <v>1424485</v>
      </c>
      <c r="E113" s="5" t="s">
        <v>175</v>
      </c>
      <c r="F113" s="5" t="s">
        <v>176</v>
      </c>
      <c r="G113" s="7" t="s">
        <v>119</v>
      </c>
      <c r="H113" s="7"/>
    </row>
    <row r="114" spans="4:8" x14ac:dyDescent="0.55000000000000004">
      <c r="D114" s="6">
        <v>1424486</v>
      </c>
      <c r="E114" s="5" t="s">
        <v>177</v>
      </c>
      <c r="F114" s="5" t="s">
        <v>178</v>
      </c>
      <c r="G114" s="7" t="s">
        <v>136</v>
      </c>
      <c r="H114" s="7"/>
    </row>
    <row r="115" spans="4:8" x14ac:dyDescent="0.55000000000000004">
      <c r="D115" s="6">
        <v>1424492</v>
      </c>
      <c r="E115" s="5" t="s">
        <v>179</v>
      </c>
      <c r="F115" s="5" t="s">
        <v>180</v>
      </c>
      <c r="G115" s="7" t="s">
        <v>119</v>
      </c>
      <c r="H115" s="7"/>
    </row>
    <row r="116" spans="4:8" x14ac:dyDescent="0.55000000000000004">
      <c r="D116" s="6">
        <v>1424496</v>
      </c>
      <c r="E116" s="5" t="s">
        <v>181</v>
      </c>
      <c r="F116" s="5" t="s">
        <v>182</v>
      </c>
      <c r="G116" s="8" t="s">
        <v>252</v>
      </c>
      <c r="H116" s="7"/>
    </row>
    <row r="117" spans="4:8" x14ac:dyDescent="0.55000000000000004">
      <c r="D117" s="6">
        <v>1424498</v>
      </c>
      <c r="E117" s="5" t="s">
        <v>183</v>
      </c>
      <c r="F117" s="5" t="s">
        <v>184</v>
      </c>
      <c r="G117" s="7">
        <v>3</v>
      </c>
      <c r="H117" s="7"/>
    </row>
    <row r="118" spans="4:8" x14ac:dyDescent="0.55000000000000004">
      <c r="D118" s="6" t="s">
        <v>185</v>
      </c>
      <c r="E118" s="5" t="s">
        <v>5</v>
      </c>
      <c r="G118" s="6"/>
      <c r="H118" s="7" t="s">
        <v>249</v>
      </c>
    </row>
    <row r="119" spans="4:8" x14ac:dyDescent="0.55000000000000004">
      <c r="D119" s="6">
        <v>1423243</v>
      </c>
      <c r="E119" s="5" t="s">
        <v>186</v>
      </c>
      <c r="F119" s="5" t="s">
        <v>187</v>
      </c>
      <c r="G119" s="7" t="s">
        <v>136</v>
      </c>
      <c r="H119" s="7"/>
    </row>
    <row r="120" spans="4:8" x14ac:dyDescent="0.55000000000000004">
      <c r="D120" s="6">
        <v>1423251</v>
      </c>
      <c r="E120" s="5" t="s">
        <v>188</v>
      </c>
      <c r="F120" s="5" t="s">
        <v>189</v>
      </c>
      <c r="G120" s="7" t="s">
        <v>136</v>
      </c>
      <c r="H120" s="7"/>
    </row>
    <row r="121" spans="4:8" x14ac:dyDescent="0.55000000000000004">
      <c r="D121" s="6">
        <v>1423311</v>
      </c>
      <c r="E121" s="5" t="s">
        <v>190</v>
      </c>
      <c r="F121" s="5" t="s">
        <v>191</v>
      </c>
      <c r="G121" s="7" t="s">
        <v>139</v>
      </c>
      <c r="H121" s="7"/>
    </row>
    <row r="122" spans="4:8" x14ac:dyDescent="0.55000000000000004">
      <c r="D122" s="6">
        <v>1423381</v>
      </c>
      <c r="E122" s="5" t="s">
        <v>192</v>
      </c>
      <c r="F122" s="5" t="s">
        <v>193</v>
      </c>
      <c r="G122" s="7" t="s">
        <v>136</v>
      </c>
      <c r="H122" s="7"/>
    </row>
    <row r="123" spans="4:8" x14ac:dyDescent="0.55000000000000004">
      <c r="D123" s="6">
        <v>1423413</v>
      </c>
      <c r="E123" s="5" t="s">
        <v>194</v>
      </c>
      <c r="F123" s="5" t="s">
        <v>195</v>
      </c>
      <c r="G123" s="7" t="s">
        <v>250</v>
      </c>
      <c r="H123" s="7"/>
    </row>
    <row r="124" spans="4:8" x14ac:dyDescent="0.55000000000000004">
      <c r="D124" s="6">
        <v>1423414</v>
      </c>
      <c r="E124" s="5" t="s">
        <v>196</v>
      </c>
      <c r="F124" s="5" t="s">
        <v>197</v>
      </c>
      <c r="G124" s="7" t="s">
        <v>139</v>
      </c>
      <c r="H124" s="7"/>
    </row>
    <row r="125" spans="4:8" x14ac:dyDescent="0.55000000000000004">
      <c r="D125" s="6">
        <v>1423415</v>
      </c>
      <c r="E125" s="5" t="s">
        <v>198</v>
      </c>
      <c r="F125" s="5" t="s">
        <v>199</v>
      </c>
      <c r="G125" s="7" t="s">
        <v>136</v>
      </c>
      <c r="H125" s="7"/>
    </row>
    <row r="126" spans="4:8" x14ac:dyDescent="0.55000000000000004">
      <c r="D126" s="6">
        <v>1423416</v>
      </c>
      <c r="E126" s="5" t="s">
        <v>200</v>
      </c>
      <c r="F126" s="5" t="s">
        <v>201</v>
      </c>
      <c r="G126" s="7" t="s">
        <v>251</v>
      </c>
      <c r="H126" s="7"/>
    </row>
    <row r="127" spans="4:8" x14ac:dyDescent="0.55000000000000004">
      <c r="D127" s="6">
        <v>1423417</v>
      </c>
      <c r="E127" s="5" t="s">
        <v>202</v>
      </c>
      <c r="F127" s="5" t="s">
        <v>203</v>
      </c>
      <c r="G127" s="7" t="s">
        <v>119</v>
      </c>
      <c r="H127" s="7"/>
    </row>
    <row r="128" spans="4:8" x14ac:dyDescent="0.55000000000000004">
      <c r="D128" s="6">
        <v>1423418</v>
      </c>
      <c r="E128" s="5" t="s">
        <v>204</v>
      </c>
      <c r="F128" s="5" t="s">
        <v>205</v>
      </c>
      <c r="G128" s="7" t="s">
        <v>136</v>
      </c>
      <c r="H128" s="7"/>
    </row>
    <row r="129" spans="4:8" x14ac:dyDescent="0.55000000000000004">
      <c r="D129" s="6">
        <v>1423419</v>
      </c>
      <c r="E129" s="5" t="s">
        <v>206</v>
      </c>
      <c r="F129" s="5" t="s">
        <v>207</v>
      </c>
      <c r="G129" s="7" t="s">
        <v>136</v>
      </c>
      <c r="H129" s="7"/>
    </row>
    <row r="130" spans="4:8" x14ac:dyDescent="0.55000000000000004">
      <c r="D130" s="6">
        <v>1423426</v>
      </c>
      <c r="E130" s="5" t="s">
        <v>208</v>
      </c>
      <c r="F130" s="5" t="s">
        <v>209</v>
      </c>
      <c r="G130" s="7" t="s">
        <v>136</v>
      </c>
      <c r="H130" s="7"/>
    </row>
    <row r="131" spans="4:8" x14ac:dyDescent="0.55000000000000004">
      <c r="D131" s="6">
        <v>1423427</v>
      </c>
      <c r="E131" s="5" t="s">
        <v>210</v>
      </c>
      <c r="F131" s="5" t="s">
        <v>211</v>
      </c>
      <c r="G131" s="7" t="s">
        <v>136</v>
      </c>
      <c r="H131" s="7"/>
    </row>
    <row r="132" spans="4:8" x14ac:dyDescent="0.55000000000000004">
      <c r="D132" s="6">
        <v>1423428</v>
      </c>
      <c r="E132" s="5" t="s">
        <v>212</v>
      </c>
      <c r="F132" s="5" t="s">
        <v>213</v>
      </c>
      <c r="G132" s="7" t="s">
        <v>139</v>
      </c>
      <c r="H132" s="7"/>
    </row>
    <row r="133" spans="4:8" x14ac:dyDescent="0.55000000000000004">
      <c r="D133" s="6">
        <v>1423431</v>
      </c>
      <c r="E133" s="5" t="s">
        <v>214</v>
      </c>
      <c r="F133" s="5" t="s">
        <v>215</v>
      </c>
      <c r="G133" s="7" t="s">
        <v>119</v>
      </c>
      <c r="H133" s="7"/>
    </row>
    <row r="134" spans="4:8" x14ac:dyDescent="0.55000000000000004">
      <c r="D134" s="6">
        <v>1423432</v>
      </c>
      <c r="E134" s="5" t="s">
        <v>216</v>
      </c>
      <c r="F134" s="5" t="s">
        <v>217</v>
      </c>
      <c r="G134" s="7" t="s">
        <v>136</v>
      </c>
      <c r="H134" s="7"/>
    </row>
    <row r="135" spans="4:8" x14ac:dyDescent="0.55000000000000004">
      <c r="D135" s="6">
        <v>1423443</v>
      </c>
      <c r="E135" s="5" t="s">
        <v>218</v>
      </c>
      <c r="F135" s="5" t="s">
        <v>219</v>
      </c>
      <c r="G135" s="7" t="s">
        <v>136</v>
      </c>
      <c r="H135" s="7"/>
    </row>
    <row r="136" spans="4:8" x14ac:dyDescent="0.55000000000000004">
      <c r="D136" s="6">
        <v>1423445</v>
      </c>
      <c r="E136" s="5" t="s">
        <v>220</v>
      </c>
      <c r="F136" s="5" t="s">
        <v>221</v>
      </c>
      <c r="G136" s="7" t="s">
        <v>136</v>
      </c>
      <c r="H136" s="7"/>
    </row>
    <row r="137" spans="4:8" x14ac:dyDescent="0.55000000000000004">
      <c r="D137" s="6">
        <v>1423447</v>
      </c>
      <c r="E137" s="5" t="s">
        <v>222</v>
      </c>
      <c r="F137" s="5" t="s">
        <v>223</v>
      </c>
      <c r="G137" s="7" t="s">
        <v>136</v>
      </c>
      <c r="H137" s="7"/>
    </row>
    <row r="138" spans="4:8" x14ac:dyDescent="0.55000000000000004">
      <c r="D138" s="6">
        <v>1423451</v>
      </c>
      <c r="E138" s="5" t="s">
        <v>224</v>
      </c>
      <c r="F138" s="5" t="s">
        <v>225</v>
      </c>
      <c r="G138" s="7" t="s">
        <v>119</v>
      </c>
      <c r="H138" s="7"/>
    </row>
    <row r="139" spans="4:8" x14ac:dyDescent="0.55000000000000004">
      <c r="D139" s="6">
        <v>1423452</v>
      </c>
      <c r="E139" s="5" t="s">
        <v>226</v>
      </c>
      <c r="F139" s="5" t="s">
        <v>227</v>
      </c>
      <c r="G139" s="7" t="s">
        <v>136</v>
      </c>
      <c r="H139" s="7"/>
    </row>
    <row r="140" spans="4:8" x14ac:dyDescent="0.55000000000000004">
      <c r="D140" s="6">
        <v>1423453</v>
      </c>
      <c r="E140" s="5" t="s">
        <v>228</v>
      </c>
      <c r="F140" s="5" t="s">
        <v>229</v>
      </c>
      <c r="G140" s="7" t="s">
        <v>119</v>
      </c>
      <c r="H140" s="7"/>
    </row>
    <row r="141" spans="4:8" x14ac:dyDescent="0.55000000000000004">
      <c r="D141" s="6">
        <v>1423454</v>
      </c>
      <c r="E141" s="5" t="s">
        <v>230</v>
      </c>
      <c r="F141" s="5" t="s">
        <v>231</v>
      </c>
      <c r="G141" s="7" t="s">
        <v>119</v>
      </c>
      <c r="H141" s="7"/>
    </row>
    <row r="142" spans="4:8" x14ac:dyDescent="0.55000000000000004">
      <c r="D142" s="6">
        <v>1423455</v>
      </c>
      <c r="E142" s="5" t="s">
        <v>232</v>
      </c>
      <c r="F142" s="5" t="s">
        <v>233</v>
      </c>
      <c r="G142" s="7" t="s">
        <v>119</v>
      </c>
      <c r="H142" s="7"/>
    </row>
    <row r="143" spans="4:8" x14ac:dyDescent="0.55000000000000004">
      <c r="D143" s="6">
        <v>1423459</v>
      </c>
      <c r="E143" s="5" t="s">
        <v>234</v>
      </c>
      <c r="F143" s="5" t="s">
        <v>235</v>
      </c>
      <c r="G143" s="7" t="s">
        <v>119</v>
      </c>
      <c r="H143" s="7"/>
    </row>
    <row r="144" spans="4:8" x14ac:dyDescent="0.55000000000000004">
      <c r="D144" s="6">
        <v>1423461</v>
      </c>
      <c r="E144" s="5" t="s">
        <v>236</v>
      </c>
      <c r="F144" s="5" t="s">
        <v>237</v>
      </c>
      <c r="G144" s="7" t="s">
        <v>136</v>
      </c>
      <c r="H144" s="7"/>
    </row>
    <row r="145" spans="4:9" x14ac:dyDescent="0.55000000000000004">
      <c r="D145" s="6">
        <v>1423462</v>
      </c>
      <c r="E145" s="5" t="s">
        <v>238</v>
      </c>
      <c r="F145" s="5" t="s">
        <v>239</v>
      </c>
      <c r="G145" s="7" t="s">
        <v>136</v>
      </c>
      <c r="H145" s="7"/>
    </row>
    <row r="146" spans="4:9" x14ac:dyDescent="0.55000000000000004">
      <c r="D146" s="6">
        <v>1423464</v>
      </c>
      <c r="E146" s="5" t="s">
        <v>240</v>
      </c>
      <c r="F146" s="5" t="s">
        <v>241</v>
      </c>
      <c r="G146" s="7" t="s">
        <v>119</v>
      </c>
      <c r="H146" s="7"/>
    </row>
    <row r="147" spans="4:9" x14ac:dyDescent="0.55000000000000004">
      <c r="D147" s="6">
        <v>1423481</v>
      </c>
      <c r="E147" s="5" t="s">
        <v>242</v>
      </c>
      <c r="F147" s="5" t="s">
        <v>243</v>
      </c>
      <c r="G147" s="7" t="s">
        <v>119</v>
      </c>
      <c r="H147" s="7"/>
    </row>
    <row r="148" spans="4:9" x14ac:dyDescent="0.55000000000000004">
      <c r="D148" s="6">
        <v>1423496</v>
      </c>
      <c r="E148" s="5" t="s">
        <v>244</v>
      </c>
      <c r="F148" s="5" t="s">
        <v>245</v>
      </c>
      <c r="G148" s="8" t="s">
        <v>252</v>
      </c>
      <c r="H148" s="7"/>
    </row>
    <row r="149" spans="4:9" x14ac:dyDescent="0.55000000000000004">
      <c r="D149" s="6">
        <v>1423498</v>
      </c>
      <c r="E149" s="5" t="s">
        <v>183</v>
      </c>
      <c r="F149" s="5" t="s">
        <v>246</v>
      </c>
      <c r="G149" s="6">
        <v>3</v>
      </c>
      <c r="H149" s="7"/>
    </row>
    <row r="150" spans="4:9" x14ac:dyDescent="0.55000000000000004">
      <c r="G150" s="6"/>
      <c r="H150" s="7"/>
    </row>
    <row r="151" spans="4:9" x14ac:dyDescent="0.55000000000000004">
      <c r="D151" s="6" t="s">
        <v>20</v>
      </c>
      <c r="G151" s="6" t="s">
        <v>5</v>
      </c>
      <c r="H151" s="7"/>
      <c r="I151" s="1" t="s">
        <v>21</v>
      </c>
    </row>
    <row r="152" spans="4:9" x14ac:dyDescent="0.55000000000000004">
      <c r="D152" s="6" t="s">
        <v>22</v>
      </c>
      <c r="G152" s="6" t="s">
        <v>2</v>
      </c>
      <c r="I152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ชีววิทยา</vt:lpstr>
      <vt:lpstr>ข้อมูลใน regis ชีววิทยา</vt:lpstr>
      <vt:lpstr>สัตววิทยา</vt:lpstr>
      <vt:lpstr>ข้อมูลใน regis สัตววิทยา</vt:lpstr>
      <vt:lpstr>รายชื่อนิสิต</vt:lpstr>
      <vt:lpstr>ฝึกงาน</vt:lpstr>
      <vt:lpstr>โครงสร้าง</vt:lpstr>
      <vt:lpstr>รายละเอียด</vt:lpstr>
      <vt:lpstr>ชีววิทยา!Print_Area</vt:lpstr>
      <vt:lpstr>สัตววิทยา!Print_Area</vt:lpstr>
      <vt:lpstr>ชีววิทยา!Print_Titles</vt:lpstr>
      <vt:lpstr>สัตววิทยา!Print_Titles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fscibpp</dc:creator>
  <cp:lastModifiedBy>benyapa peungpo</cp:lastModifiedBy>
  <cp:lastPrinted>2023-12-20T03:25:36Z</cp:lastPrinted>
  <dcterms:created xsi:type="dcterms:W3CDTF">2020-01-16T04:58:44Z</dcterms:created>
  <dcterms:modified xsi:type="dcterms:W3CDTF">2024-12-16T14:00:21Z</dcterms:modified>
</cp:coreProperties>
</file>